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775" yWindow="375" windowWidth="13815" windowHeight="12240"/>
  </bookViews>
  <sheets>
    <sheet name="Sheet2" sheetId="2" r:id="rId1"/>
    <sheet name="Sheet3" sheetId="3" r:id="rId2"/>
    <sheet name="Sheet4" sheetId="4" r:id="rId3"/>
    <sheet name="Sheet5" sheetId="5" r:id="rId4"/>
    <sheet name="planifikimi per katermujor" sheetId="6" state="hidden" r:id="rId5"/>
  </sheets>
  <calcPr calcId="152511"/>
</workbook>
</file>

<file path=xl/calcChain.xml><?xml version="1.0" encoding="utf-8"?>
<calcChain xmlns="http://schemas.openxmlformats.org/spreadsheetml/2006/main">
  <c r="K12" i="3" l="1"/>
  <c r="K14" i="3"/>
  <c r="K13" i="3"/>
  <c r="K11" i="3"/>
  <c r="J14" i="3"/>
  <c r="J13" i="3"/>
  <c r="J11" i="3"/>
  <c r="C24" i="2" l="1"/>
  <c r="C20" i="2"/>
  <c r="C25" i="2" s="1"/>
  <c r="C16" i="2"/>
  <c r="C27" i="2" l="1"/>
  <c r="M27" i="6" l="1"/>
  <c r="N27" i="6"/>
  <c r="L27" i="6"/>
  <c r="O26" i="6"/>
  <c r="O24" i="6"/>
  <c r="O25" i="6"/>
  <c r="O23" i="6"/>
  <c r="H9" i="6" l="1"/>
  <c r="H16" i="2" l="1"/>
  <c r="E16" i="2" l="1"/>
  <c r="N20" i="3" l="1"/>
  <c r="L13" i="3" l="1"/>
  <c r="L14" i="3"/>
  <c r="L12" i="3"/>
  <c r="I17" i="3" l="1"/>
  <c r="O11" i="6"/>
  <c r="O12" i="6"/>
  <c r="BY27" i="3" l="1"/>
  <c r="BY29" i="3" s="1"/>
  <c r="CF27" i="3"/>
  <c r="CF29" i="3" s="1"/>
  <c r="BT27" i="3"/>
  <c r="BV27" i="3"/>
  <c r="BV29" i="3" s="1"/>
  <c r="BW27" i="3"/>
  <c r="BW29" i="3" s="1"/>
  <c r="BX27" i="3"/>
  <c r="BX29" i="3" s="1"/>
  <c r="BZ27" i="3"/>
  <c r="CA27" i="3"/>
  <c r="CA29" i="3" s="1"/>
  <c r="CB27" i="3"/>
  <c r="CB29" i="3" s="1"/>
  <c r="CC27" i="3"/>
  <c r="CC29" i="3" s="1"/>
  <c r="BZ29" i="3"/>
  <c r="BS27" i="3" l="1"/>
  <c r="BS29" i="3" s="1"/>
  <c r="CD27" i="3"/>
  <c r="CD29" i="3" s="1"/>
  <c r="BL27" i="3"/>
  <c r="BN27" i="3"/>
  <c r="H5" i="6"/>
  <c r="J5" i="6" l="1"/>
  <c r="N5" i="6"/>
  <c r="L5" i="6"/>
  <c r="BR27" i="3"/>
  <c r="BR29" i="3" s="1"/>
  <c r="BU27" i="3"/>
  <c r="BU29" i="3" s="1"/>
  <c r="CG27" i="3"/>
  <c r="CG29" i="3" s="1"/>
  <c r="CE27" i="3"/>
  <c r="CE29" i="3" s="1"/>
  <c r="M8" i="6" l="1"/>
  <c r="K8" i="6"/>
  <c r="L8" i="6" s="1"/>
  <c r="O6" i="6"/>
  <c r="P6" i="6" s="1"/>
  <c r="O7" i="6"/>
  <c r="P7" i="6" s="1"/>
  <c r="O5" i="6"/>
  <c r="I6" i="6"/>
  <c r="I8" i="6" s="1"/>
  <c r="J8" i="6" s="1"/>
  <c r="H6" i="6"/>
  <c r="H7" i="6"/>
  <c r="H8" i="6"/>
  <c r="G10" i="6"/>
  <c r="N7" i="6" l="1"/>
  <c r="J7" i="6"/>
  <c r="L7" i="6"/>
  <c r="N6" i="6"/>
  <c r="R6" i="6" s="1"/>
  <c r="S6" i="6" s="1"/>
  <c r="J6" i="6"/>
  <c r="L6" i="6"/>
  <c r="N8" i="6"/>
  <c r="R8" i="6" s="1"/>
  <c r="S8" i="6" s="1"/>
  <c r="L10" i="6"/>
  <c r="L14" i="6" s="1"/>
  <c r="R5" i="6"/>
  <c r="S5" i="6" s="1"/>
  <c r="P5" i="6"/>
  <c r="O8" i="6"/>
  <c r="P8" i="6" s="1"/>
  <c r="N10" i="6" l="1"/>
  <c r="N14" i="6" s="1"/>
  <c r="R7" i="6"/>
  <c r="S7" i="6" s="1"/>
  <c r="U11" i="6"/>
  <c r="J10" i="6"/>
  <c r="J14" i="6" s="1"/>
  <c r="R12" i="6"/>
  <c r="Q17" i="3"/>
  <c r="P17" i="3"/>
  <c r="O10" i="6" l="1"/>
  <c r="R16" i="3"/>
  <c r="R17" i="3"/>
  <c r="H24" i="2" l="1"/>
  <c r="G24" i="2"/>
  <c r="F24" i="2"/>
  <c r="E24" i="2"/>
  <c r="D24" i="2"/>
  <c r="I23" i="2"/>
  <c r="I22" i="2"/>
  <c r="I21" i="2"/>
  <c r="H20" i="2"/>
  <c r="H25" i="2" s="1"/>
  <c r="G20" i="2"/>
  <c r="G25" i="2" s="1"/>
  <c r="F20" i="2"/>
  <c r="F25" i="2" s="1"/>
  <c r="E20" i="2"/>
  <c r="D20" i="2"/>
  <c r="I19" i="2"/>
  <c r="I18" i="2"/>
  <c r="I17" i="2"/>
  <c r="G16" i="2"/>
  <c r="F16" i="2"/>
  <c r="D16" i="2"/>
  <c r="I15" i="2"/>
  <c r="I14" i="2"/>
  <c r="I13" i="2"/>
  <c r="I12" i="2"/>
  <c r="I11" i="2"/>
  <c r="I10" i="2"/>
  <c r="I9" i="2"/>
  <c r="E25" i="2" l="1"/>
  <c r="I24" i="2"/>
  <c r="E27" i="2"/>
  <c r="I20" i="2"/>
  <c r="I25" i="2" s="1"/>
  <c r="G27" i="2"/>
  <c r="I16" i="2"/>
  <c r="H27" i="2"/>
  <c r="D25" i="2"/>
  <c r="D27" i="2" s="1"/>
  <c r="F27" i="2"/>
  <c r="I27" i="2" l="1"/>
  <c r="M19" i="3" l="1"/>
  <c r="I12" i="4" l="1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L19" i="3" l="1"/>
  <c r="P13" i="3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<sst xmlns="http://schemas.openxmlformats.org/spreadsheetml/2006/main" count="252" uniqueCount="182">
  <si>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</si>
  <si>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</si>
  <si>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</si>
  <si>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</si>
  <si>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</si>
  <si>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</si>
  <si>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</si>
  <si>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</si>
  <si>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</si>
  <si>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</si>
  <si>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</si>
  <si>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</si>
  <si>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</si>
  <si>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</si>
  <si>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</si>
  <si>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</si>
  <si>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</si>
  <si>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</si>
  <si>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</si>
  <si>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</si>
  <si>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</si>
  <si>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</si>
  <si>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</si>
  <si>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</si>
  <si>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</si>
  <si>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</si>
  <si>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</si>
  <si>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</si>
  <si>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</si>
  <si>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</si>
  <si>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</si>
  <si>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</si>
  <si>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</si>
  <si>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</si>
  <si>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</si>
  <si>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</si>
  <si>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</si>
  <si>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</si>
  <si>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</si>
  <si>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</si>
  <si>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</si>
  <si>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</si>
  <si>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</si>
  <si>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</si>
  <si>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</si>
  <si>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</si>
  <si>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</si>
  <si>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</si>
  <si>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</si>
  <si>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</si>
  <si>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</si>
  <si>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</si>
  <si>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</si>
  <si>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</si>
  <si>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</si>
  <si>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</si>
  <si>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</si>
  <si>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</si>
  <si>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</si>
  <si>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</si>
  <si>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</si>
  <si>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</si>
  <si>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</si>
  <si>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</si>
  <si>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</si>
  <si>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</si>
  <si>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</si>
  <si>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</si>
  <si>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</si>
  <si>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</si>
  <si>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</si>
  <si>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</si>
  <si>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</si>
  <si>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</si>
  <si>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</si>
  <si>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</si>
  <si>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</si>
  <si>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</si>
  <si>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</si>
  <si>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</si>
  <si>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</si>
  <si>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</si>
  <si>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</si>
  <si>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</si>
  <si>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</si>
  <si>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</si>
  <si>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</si>
  <si>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</si>
  <si>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</si>
  <si>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</si>
  <si>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</si>
  <si>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</si>
  <si>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</si>
  <si>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</si>
  <si>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</si>
  <si>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</si>
  <si>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</si>
  <si>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</si>
  <si>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</si>
  <si>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</si>
  <si>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</si>
  <si>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</si>
  <si>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</si>
  <si>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</si>
  <si>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</si>
  <si>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</si>
  <si>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</si>
  <si>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</si>
  <si>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</si>
  <si>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</si>
  <si>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</si>
  <si>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</si>
  <si>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</si>
  <si>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</si>
  <si>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</si>
  <si>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</si>
  <si>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</si>
  <si>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</si>
  <si>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</si>
  <si>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</si>
  <si>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</si>
  <si>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Blerje pajisje kompjuterike</t>
  </si>
  <si>
    <t>Blerje pajisje zyre</t>
  </si>
  <si>
    <t>totali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</si>
  <si>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</si>
  <si>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</si>
  <si>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</si>
  <si>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</si>
  <si>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</si>
  <si>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</si>
  <si>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</si>
  <si>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</si>
  <si>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</si>
  <si>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</si>
  <si>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</si>
  <si>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</si>
  <si>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</si>
  <si>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</si>
  <si>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Botimi në kohën më të shkurtër i akteve juridike , duke rritur aksesin e publikut në ligj dhe transparencë të normave juridike për një zbatim sa më të mirë të tyre.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</si>
  <si>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</si>
  <si>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</si>
  <si>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</si>
  <si>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</si>
  <si>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</si>
  <si>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</si>
  <si>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</si>
  <si>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KATERMUJORI I PARE</t>
  </si>
  <si>
    <t>KATERMUJORI I DYTE</t>
  </si>
  <si>
    <t>KATERMUJORI I TRETE</t>
  </si>
  <si>
    <t>Fletore</t>
  </si>
  <si>
    <t>Buletin</t>
  </si>
  <si>
    <t>Botime</t>
  </si>
  <si>
    <t>Internet</t>
  </si>
  <si>
    <t>AA</t>
  </si>
  <si>
    <t>AB</t>
  </si>
  <si>
    <t>AC</t>
  </si>
  <si>
    <t>AD</t>
  </si>
  <si>
    <t>M</t>
  </si>
  <si>
    <t>Plani i buxhetit viti  2020</t>
  </si>
  <si>
    <t>M140312</t>
  </si>
  <si>
    <t xml:space="preserve">Prane QBZ ka qene me I vogel numri I akteve te ardhura per botim ne buletinin e njoftimeve zyrtare zyrtare  </t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</si>
  <si>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</si>
  <si>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</si>
  <si>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Plan Fillestar Viti 2021</t>
  </si>
  <si>
    <t>i vitit paraardhes
Viti 2020</t>
  </si>
  <si>
    <t>Plan                   Viti 2021</t>
  </si>
  <si>
    <t>Plan i Rishikuar Viti 2021</t>
  </si>
  <si>
    <t>printer</t>
  </si>
  <si>
    <t>Niveli i rishikuar ne vitin korent (katermujoriI I)</t>
  </si>
  <si>
    <t>Niveli faktik ne fund te katermujorit I</t>
  </si>
  <si>
    <t>Blerje pajisje kompjuterike(printer digital me ngjyra)</t>
  </si>
  <si>
    <t>Buxheti 2021</t>
  </si>
  <si>
    <t>Procedura e prokurimit ndiqet nga AKSHI</t>
  </si>
  <si>
    <t xml:space="preserve">Prane QBZ ka qene me I vogel numri I akteve te ardhura per botim ne fletore zyrtare  </t>
  </si>
  <si>
    <t xml:space="preserve">Prane QBZ ka qene me I vogel numri I akteve te ardhura per botim ne fletore zyrtaredhe  buletinin e njoftimeve zyrtare  </t>
  </si>
  <si>
    <t>Ne zbatim te Ligjit nr.78/2014 "Per  organizimin dhe funksionimin e Qendres se Botimeve Zyrtare", jane zabtuar me perpikmeri detyrimi ligjor per botimin brenda afatve te akteve te botueshme si dhe perditesimi I ndryshimeve ne legjislacion si dhe grupimi i tyre sipas fushave te veprimtarise se tyre</t>
  </si>
  <si>
    <t xml:space="preserve"> Plani i Periudhes/progresiv 4 mujori i II</t>
  </si>
  <si>
    <t>i
Periudhes/progresiv 4 mujori 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</si>
  <si>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</si>
  <si>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II)</t>
    </r>
  </si>
  <si>
    <t>Realizuar</t>
  </si>
  <si>
    <t>Periudha e Raportimit:  VITI 2021  janar - gusht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</si>
</sst>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29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10" xfId="0" applyFont="1" applyFill="1" applyBorder="1" applyAlignment="1"/>
    <xf numFmtId="49" fontId="17" fillId="2" borderId="29" xfId="0" applyNumberFormat="1" applyFont="1" applyFill="1" applyBorder="1" applyAlignment="1">
      <alignment horizontal="center"/>
    </xf>
    <xf numFmtId="0" fontId="6" fillId="0" borderId="30" xfId="0" applyFont="1" applyFill="1" applyBorder="1" applyAlignment="1"/>
    <xf numFmtId="0" fontId="6" fillId="0" borderId="13" xfId="0" applyFont="1" applyFill="1" applyBorder="1" applyAlignment="1"/>
    <xf numFmtId="49" fontId="18" fillId="0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164" fontId="17" fillId="3" borderId="29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5" xfId="0" applyNumberFormat="1" applyFont="1" applyFill="1" applyBorder="1" applyAlignment="1">
      <alignment horizontal="center"/>
    </xf>
    <xf numFmtId="164" fontId="10" fillId="3" borderId="29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5" xfId="0" applyNumberFormat="1" applyFont="1" applyFill="1" applyBorder="1" applyAlignment="1">
      <alignment horizontal="center"/>
    </xf>
    <xf numFmtId="164" fontId="11" fillId="3" borderId="29" xfId="0" applyNumberFormat="1" applyFont="1" applyFill="1" applyBorder="1" applyAlignment="1">
      <alignment horizontal="center"/>
    </xf>
    <xf numFmtId="164" fontId="20" fillId="2" borderId="5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29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11" fillId="0" borderId="29" xfId="0" applyNumberFormat="1" applyFont="1" applyBorder="1" applyAlignment="1">
      <alignment horizontal="center"/>
    </xf>
    <xf numFmtId="164" fontId="10" fillId="5" borderId="35" xfId="0" applyNumberFormat="1" applyFont="1" applyFill="1" applyBorder="1" applyAlignment="1">
      <alignment horizontal="center"/>
    </xf>
    <xf numFmtId="164" fontId="10" fillId="5" borderId="36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3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2" xfId="0" applyFont="1" applyFill="1" applyBorder="1" applyAlignment="1">
      <alignment horizontal="center" vertical="center"/>
    </xf>
    <xf numFmtId="3" fontId="33" fillId="2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164" fontId="6" fillId="2" borderId="50" xfId="0" applyNumberFormat="1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64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33" fillId="2" borderId="68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17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5" xfId="2" applyFill="1" applyBorder="1" applyAlignment="1">
      <alignment vertical="center" wrapText="1"/>
    </xf>
    <xf numFmtId="0" fontId="33" fillId="2" borderId="29" xfId="2" applyFill="1" applyBorder="1" applyAlignment="1">
      <alignment vertical="center" wrapText="1"/>
    </xf>
    <xf numFmtId="0" fontId="33" fillId="2" borderId="58" xfId="2" applyFill="1" applyBorder="1" applyAlignment="1">
      <alignment vertical="center" wrapText="1"/>
    </xf>
    <xf numFmtId="0" fontId="33" fillId="2" borderId="35" xfId="2" applyFill="1" applyBorder="1" applyAlignment="1">
      <alignment vertical="center" wrapText="1"/>
    </xf>
    <xf numFmtId="0" fontId="33" fillId="2" borderId="36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5" xfId="0" applyFont="1" applyFill="1" applyBorder="1" applyAlignment="1">
      <alignment horizontal="left" vertical="center" wrapText="1"/>
    </xf>
    <xf numFmtId="0" fontId="42" fillId="0" borderId="40" xfId="0" applyFont="1" applyBorder="1" applyAlignment="1">
      <alignment horizontal="center" vertical="center" wrapText="1"/>
    </xf>
    <xf numFmtId="0" fontId="43" fillId="2" borderId="43" xfId="0" applyFont="1" applyFill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5" xfId="0" applyNumberFormat="1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9" fillId="2" borderId="31" xfId="2" applyFont="1" applyFill="1" applyBorder="1" applyAlignment="1">
      <alignment vertical="center" wrapText="1"/>
    </xf>
    <xf numFmtId="0" fontId="50" fillId="0" borderId="0" xfId="2" applyFont="1" applyFill="1"/>
    <xf numFmtId="0" fontId="50" fillId="0" borderId="2" xfId="2" applyFont="1" applyFill="1" applyBorder="1"/>
    <xf numFmtId="0" fontId="50" fillId="0" borderId="5" xfId="2" applyFont="1" applyFill="1" applyBorder="1"/>
    <xf numFmtId="0" fontId="50" fillId="0" borderId="29" xfId="2" applyFont="1" applyFill="1" applyBorder="1"/>
    <xf numFmtId="3" fontId="50" fillId="0" borderId="2" xfId="2" applyNumberFormat="1" applyFont="1" applyFill="1" applyBorder="1"/>
    <xf numFmtId="3" fontId="50" fillId="0" borderId="5" xfId="2" applyNumberFormat="1" applyFont="1" applyFill="1" applyBorder="1"/>
    <xf numFmtId="0" fontId="50" fillId="0" borderId="69" xfId="2" applyFont="1" applyFill="1" applyBorder="1"/>
    <xf numFmtId="0" fontId="50" fillId="0" borderId="70" xfId="2" applyFont="1" applyFill="1" applyBorder="1"/>
    <xf numFmtId="0" fontId="50" fillId="0" borderId="58" xfId="2" applyFont="1" applyFill="1" applyBorder="1"/>
    <xf numFmtId="0" fontId="50" fillId="0" borderId="35" xfId="2" applyFont="1" applyFill="1" applyBorder="1"/>
    <xf numFmtId="0" fontId="50" fillId="0" borderId="36" xfId="2" applyFont="1" applyFill="1" applyBorder="1"/>
    <xf numFmtId="0" fontId="30" fillId="0" borderId="18" xfId="0" applyFont="1" applyBorder="1" applyAlignment="1">
      <alignment horizontal="center"/>
    </xf>
    <xf numFmtId="49" fontId="9" fillId="0" borderId="32" xfId="0" applyNumberFormat="1" applyFont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/>
    </xf>
    <xf numFmtId="3" fontId="33" fillId="2" borderId="40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74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29" xfId="0" applyNumberFormat="1" applyFont="1" applyFill="1" applyBorder="1" applyAlignment="1">
      <alignment horizontal="right" vertical="center"/>
    </xf>
    <xf numFmtId="3" fontId="33" fillId="2" borderId="58" xfId="0" applyNumberFormat="1" applyFont="1" applyFill="1" applyBorder="1" applyAlignment="1">
      <alignment horizontal="right" vertical="center"/>
    </xf>
    <xf numFmtId="3" fontId="33" fillId="2" borderId="35" xfId="0" applyNumberFormat="1" applyFont="1" applyFill="1" applyBorder="1" applyAlignment="1">
      <alignment horizontal="right" vertical="center"/>
    </xf>
    <xf numFmtId="3" fontId="33" fillId="3" borderId="36" xfId="0" applyNumberFormat="1" applyFont="1" applyFill="1" applyBorder="1" applyAlignment="1">
      <alignment horizontal="right" vertical="center"/>
    </xf>
    <xf numFmtId="3" fontId="33" fillId="3" borderId="41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2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3" fontId="54" fillId="2" borderId="7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61" xfId="0" applyNumberFormat="1" applyFont="1" applyBorder="1" applyAlignment="1">
      <alignment horizontal="center" vertical="center"/>
    </xf>
    <xf numFmtId="49" fontId="9" fillId="0" borderId="66" xfId="0" applyNumberFormat="1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" fontId="0" fillId="0" borderId="0" xfId="0" applyNumberFormat="1"/>
    <xf numFmtId="0" fontId="0" fillId="0" borderId="11" xfId="0" applyBorder="1"/>
    <xf numFmtId="0" fontId="0" fillId="0" borderId="31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25" xfId="0" applyBorder="1" applyAlignment="1">
      <alignment horizontal="center" wrapText="1"/>
    </xf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1" fontId="0" fillId="0" borderId="29" xfId="0" applyNumberFormat="1" applyBorder="1"/>
    <xf numFmtId="0" fontId="0" fillId="0" borderId="29" xfId="0" applyBorder="1"/>
    <xf numFmtId="1" fontId="0" fillId="0" borderId="58" xfId="0" applyNumberFormat="1" applyBorder="1"/>
    <xf numFmtId="1" fontId="0" fillId="0" borderId="36" xfId="0" applyNumberFormat="1" applyBorder="1"/>
    <xf numFmtId="0" fontId="0" fillId="0" borderId="2" xfId="0" applyBorder="1"/>
    <xf numFmtId="0" fontId="0" fillId="0" borderId="63" xfId="0" applyBorder="1"/>
    <xf numFmtId="0" fontId="0" fillId="0" borderId="64" xfId="0" applyBorder="1"/>
    <xf numFmtId="0" fontId="0" fillId="0" borderId="68" xfId="0" applyBorder="1" applyAlignment="1">
      <alignment horizontal="center"/>
    </xf>
    <xf numFmtId="0" fontId="0" fillId="0" borderId="16" xfId="0" applyBorder="1"/>
    <xf numFmtId="0" fontId="0" fillId="0" borderId="33" xfId="0" applyBorder="1"/>
    <xf numFmtId="0" fontId="0" fillId="0" borderId="75" xfId="0" applyFill="1" applyBorder="1"/>
    <xf numFmtId="0" fontId="0" fillId="0" borderId="34" xfId="0" applyBorder="1"/>
    <xf numFmtId="0" fontId="0" fillId="0" borderId="76" xfId="0" applyBorder="1"/>
    <xf numFmtId="0" fontId="0" fillId="0" borderId="62" xfId="0" applyBorder="1"/>
    <xf numFmtId="1" fontId="0" fillId="0" borderId="34" xfId="0" applyNumberFormat="1" applyBorder="1"/>
    <xf numFmtId="1" fontId="0" fillId="0" borderId="3" xfId="0" applyNumberFormat="1" applyBorder="1"/>
    <xf numFmtId="1" fontId="0" fillId="0" borderId="62" xfId="0" applyNumberFormat="1" applyBorder="1"/>
    <xf numFmtId="164" fontId="5" fillId="2" borderId="5" xfId="0" applyNumberFormat="1" applyFont="1" applyFill="1" applyBorder="1" applyAlignment="1">
      <alignment horizontal="center"/>
    </xf>
    <xf numFmtId="0" fontId="53" fillId="0" borderId="0" xfId="0" applyFont="1"/>
    <xf numFmtId="3" fontId="53" fillId="0" borderId="0" xfId="0" applyNumberFormat="1" applyFont="1"/>
    <xf numFmtId="3" fontId="55" fillId="0" borderId="0" xfId="0" applyNumberFormat="1" applyFont="1" applyFill="1"/>
    <xf numFmtId="0" fontId="18" fillId="2" borderId="60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3" fontId="49" fillId="0" borderId="5" xfId="0" applyNumberFormat="1" applyFont="1" applyFill="1" applyBorder="1" applyAlignment="1">
      <alignment horizontal="center" vertical="center" wrapText="1"/>
    </xf>
    <xf numFmtId="9" fontId="33" fillId="3" borderId="5" xfId="1" applyFont="1" applyFill="1" applyBorder="1" applyAlignment="1">
      <alignment horizontal="center" vertical="center" wrapText="1"/>
    </xf>
    <xf numFmtId="3" fontId="54" fillId="2" borderId="5" xfId="0" applyNumberFormat="1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9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3" xfId="0" applyFont="1" applyFill="1" applyBorder="1" applyAlignment="1">
      <alignment horizontal="center" vertical="center" wrapText="1"/>
    </xf>
    <xf numFmtId="0" fontId="32" fillId="3" borderId="42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45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36" fillId="2" borderId="41" xfId="0" applyFont="1" applyFill="1" applyBorder="1" applyAlignment="1">
      <alignment horizontal="center" vertical="center" wrapText="1"/>
    </xf>
    <xf numFmtId="0" fontId="36" fillId="2" borderId="27" xfId="0" applyFont="1" applyFill="1" applyBorder="1" applyAlignment="1">
      <alignment horizontal="center" vertical="center" wrapText="1"/>
    </xf>
    <xf numFmtId="0" fontId="36" fillId="2" borderId="45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67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63" xfId="2" applyFont="1" applyFill="1" applyBorder="1" applyAlignment="1">
      <alignment horizontal="center" vertical="center" wrapText="1"/>
    </xf>
    <xf numFmtId="0" fontId="8" fillId="0" borderId="61" xfId="2" applyFont="1" applyFill="1" applyBorder="1" applyAlignment="1">
      <alignment horizontal="center" vertical="center" wrapText="1"/>
    </xf>
    <xf numFmtId="0" fontId="8" fillId="0" borderId="66" xfId="2" applyFont="1" applyFill="1" applyBorder="1" applyAlignment="1">
      <alignment horizontal="center" vertical="center" wrapText="1"/>
    </xf>
    <xf numFmtId="0" fontId="8" fillId="0" borderId="6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L21" sqref="L21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0" s="1" customFormat="1" ht="15.75" x14ac:dyDescent="0.25">
      <c r="A1" s="13" t="s">
        <v>16</v>
      </c>
      <c r="D1" s="2"/>
      <c r="E1" s="2"/>
      <c r="F1" s="2"/>
      <c r="G1" s="2"/>
      <c r="H1" s="2"/>
      <c r="I1" s="14"/>
    </row>
    <row r="2" spans="1:10" ht="15.75" thickBot="1" x14ac:dyDescent="0.3">
      <c r="A2" s="15"/>
      <c r="B2" s="16"/>
      <c r="C2" s="16"/>
      <c r="D2" s="15"/>
      <c r="E2" s="15"/>
      <c r="F2" s="189"/>
      <c r="G2" s="17"/>
      <c r="H2" s="18"/>
      <c r="I2" s="19" t="s">
        <v>0</v>
      </c>
      <c r="J2" s="3"/>
    </row>
    <row r="3" spans="1:10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0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17</v>
      </c>
      <c r="J4" s="3"/>
    </row>
    <row r="5" spans="1:10" x14ac:dyDescent="0.25">
      <c r="A5" s="26" t="s">
        <v>18</v>
      </c>
      <c r="B5" s="27" t="s">
        <v>19</v>
      </c>
      <c r="C5" s="30"/>
      <c r="D5" s="30"/>
      <c r="E5" s="30"/>
      <c r="F5" s="30"/>
      <c r="G5" s="31"/>
      <c r="H5" s="7" t="s">
        <v>20</v>
      </c>
      <c r="I5" s="29" t="s">
        <v>21</v>
      </c>
      <c r="J5" s="3"/>
    </row>
    <row r="6" spans="1:10" s="34" customFormat="1" x14ac:dyDescent="0.25">
      <c r="A6" s="235" t="s">
        <v>22</v>
      </c>
      <c r="B6" s="238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0" s="36" customFormat="1" x14ac:dyDescent="0.25">
      <c r="A7" s="236"/>
      <c r="B7" s="239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241" t="s">
        <v>14</v>
      </c>
      <c r="J7" s="35"/>
    </row>
    <row r="8" spans="1:10" s="36" customFormat="1" ht="33.75" x14ac:dyDescent="0.25">
      <c r="A8" s="237"/>
      <c r="B8" s="240"/>
      <c r="C8" s="188" t="s">
        <v>164</v>
      </c>
      <c r="D8" s="188" t="s">
        <v>165</v>
      </c>
      <c r="E8" s="188" t="s">
        <v>163</v>
      </c>
      <c r="F8" s="188" t="s">
        <v>166</v>
      </c>
      <c r="G8" s="188" t="s">
        <v>176</v>
      </c>
      <c r="H8" s="188" t="s">
        <v>177</v>
      </c>
      <c r="I8" s="242"/>
      <c r="J8" s="35"/>
    </row>
    <row r="9" spans="1:10" x14ac:dyDescent="0.25">
      <c r="A9" s="37">
        <v>600</v>
      </c>
      <c r="B9" s="38" t="s">
        <v>23</v>
      </c>
      <c r="C9" s="39">
        <v>26269</v>
      </c>
      <c r="D9" s="39">
        <v>29159</v>
      </c>
      <c r="E9" s="39">
        <v>29159</v>
      </c>
      <c r="F9" s="39">
        <v>29159</v>
      </c>
      <c r="G9" s="39">
        <v>19432</v>
      </c>
      <c r="H9" s="39">
        <v>18135</v>
      </c>
      <c r="I9" s="40">
        <f>H9-G9</f>
        <v>-1297</v>
      </c>
      <c r="J9" s="3"/>
    </row>
    <row r="10" spans="1:10" x14ac:dyDescent="0.25">
      <c r="A10" s="37">
        <v>601</v>
      </c>
      <c r="B10" s="38" t="s">
        <v>24</v>
      </c>
      <c r="C10" s="39">
        <v>4376</v>
      </c>
      <c r="D10" s="39">
        <v>5141</v>
      </c>
      <c r="E10" s="39">
        <v>5141</v>
      </c>
      <c r="F10" s="39">
        <v>5141</v>
      </c>
      <c r="G10" s="39">
        <v>3432</v>
      </c>
      <c r="H10" s="39">
        <v>3018</v>
      </c>
      <c r="I10" s="40">
        <f t="shared" ref="I10:I15" si="0">H10-G10</f>
        <v>-414</v>
      </c>
      <c r="J10" s="3"/>
    </row>
    <row r="11" spans="1:10" x14ac:dyDescent="0.25">
      <c r="A11" s="37">
        <v>602</v>
      </c>
      <c r="B11" s="38" t="s">
        <v>25</v>
      </c>
      <c r="C11" s="39">
        <v>12228</v>
      </c>
      <c r="D11" s="39">
        <v>21700</v>
      </c>
      <c r="E11" s="39">
        <v>21700</v>
      </c>
      <c r="F11" s="39">
        <v>21676</v>
      </c>
      <c r="G11" s="39">
        <v>13571</v>
      </c>
      <c r="H11" s="39">
        <v>4682</v>
      </c>
      <c r="I11" s="40">
        <f t="shared" si="0"/>
        <v>-8889</v>
      </c>
      <c r="J11" s="3"/>
    </row>
    <row r="12" spans="1:10" ht="15.75" x14ac:dyDescent="0.25">
      <c r="A12" s="37">
        <v>603</v>
      </c>
      <c r="B12" s="38" t="s">
        <v>26</v>
      </c>
      <c r="C12" s="41"/>
      <c r="D12" s="220"/>
      <c r="E12" s="220"/>
      <c r="F12" s="41"/>
      <c r="G12" s="41"/>
      <c r="H12" s="41"/>
      <c r="I12" s="40">
        <f t="shared" si="0"/>
        <v>0</v>
      </c>
      <c r="J12" s="3"/>
    </row>
    <row r="13" spans="1:10" x14ac:dyDescent="0.25">
      <c r="A13" s="37">
        <v>604</v>
      </c>
      <c r="B13" s="38" t="s">
        <v>27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0" x14ac:dyDescent="0.25">
      <c r="A14" s="37">
        <v>605</v>
      </c>
      <c r="B14" s="38" t="s">
        <v>28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0" x14ac:dyDescent="0.25">
      <c r="A15" s="37">
        <v>606</v>
      </c>
      <c r="B15" s="38" t="s">
        <v>29</v>
      </c>
      <c r="C15" s="41">
        <v>142</v>
      </c>
      <c r="D15" s="41"/>
      <c r="E15" s="41">
        <v>200</v>
      </c>
      <c r="F15" s="41">
        <v>224</v>
      </c>
      <c r="G15" s="39">
        <v>224</v>
      </c>
      <c r="H15" s="39">
        <v>131</v>
      </c>
      <c r="I15" s="40">
        <f t="shared" si="0"/>
        <v>-93</v>
      </c>
      <c r="J15" s="3"/>
    </row>
    <row r="16" spans="1:10" s="12" customFormat="1" ht="12.75" x14ac:dyDescent="0.2">
      <c r="A16" s="42" t="s">
        <v>30</v>
      </c>
      <c r="B16" s="43" t="s">
        <v>31</v>
      </c>
      <c r="C16" s="44">
        <f t="shared" ref="C16" si="1">SUM(C9:C15)</f>
        <v>43015</v>
      </c>
      <c r="D16" s="44">
        <f t="shared" ref="D16:I16" si="2">SUM(D9:D15)</f>
        <v>56000</v>
      </c>
      <c r="E16" s="44">
        <f t="shared" ref="E16" si="3">SUM(E9:E15)</f>
        <v>56200</v>
      </c>
      <c r="F16" s="44">
        <f t="shared" si="2"/>
        <v>56200</v>
      </c>
      <c r="G16" s="44">
        <f t="shared" si="2"/>
        <v>36659</v>
      </c>
      <c r="H16" s="44">
        <f>SUM(H9:H15)</f>
        <v>25966</v>
      </c>
      <c r="I16" s="45">
        <f t="shared" si="2"/>
        <v>-10693</v>
      </c>
      <c r="J16" s="11"/>
    </row>
    <row r="17" spans="1:10" x14ac:dyDescent="0.25">
      <c r="A17" s="37">
        <v>230</v>
      </c>
      <c r="B17" s="38" t="s">
        <v>32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0" x14ac:dyDescent="0.25">
      <c r="A18" s="37">
        <v>231</v>
      </c>
      <c r="B18" s="38" t="s">
        <v>33</v>
      </c>
      <c r="C18" s="41">
        <v>3813</v>
      </c>
      <c r="D18" s="41">
        <v>10000</v>
      </c>
      <c r="E18" s="41">
        <v>10000</v>
      </c>
      <c r="F18" s="41">
        <v>10000</v>
      </c>
      <c r="G18" s="41">
        <v>10000</v>
      </c>
      <c r="H18" s="41">
        <v>0</v>
      </c>
      <c r="I18" s="40">
        <f>H18-G18</f>
        <v>-10000</v>
      </c>
      <c r="J18" s="3"/>
    </row>
    <row r="19" spans="1:10" x14ac:dyDescent="0.25">
      <c r="A19" s="37">
        <v>232</v>
      </c>
      <c r="B19" s="38" t="s">
        <v>34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0" ht="34.5" customHeight="1" x14ac:dyDescent="0.25">
      <c r="A20" s="46" t="s">
        <v>35</v>
      </c>
      <c r="B20" s="47" t="s">
        <v>36</v>
      </c>
      <c r="C20" s="48">
        <f t="shared" ref="C20" si="4">SUM(C17:C19)</f>
        <v>3813</v>
      </c>
      <c r="D20" s="48">
        <f t="shared" ref="D20:I20" si="5">SUM(D17:D19)</f>
        <v>10000</v>
      </c>
      <c r="E20" s="48">
        <f t="shared" si="5"/>
        <v>10000</v>
      </c>
      <c r="F20" s="48">
        <f t="shared" si="5"/>
        <v>10000</v>
      </c>
      <c r="G20" s="48">
        <f t="shared" si="5"/>
        <v>10000</v>
      </c>
      <c r="H20" s="48">
        <f t="shared" si="5"/>
        <v>0</v>
      </c>
      <c r="I20" s="49">
        <f t="shared" si="5"/>
        <v>-10000</v>
      </c>
      <c r="J20" s="3"/>
    </row>
    <row r="21" spans="1:10" x14ac:dyDescent="0.25">
      <c r="A21" s="37">
        <v>230</v>
      </c>
      <c r="B21" s="38" t="s">
        <v>32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0" x14ac:dyDescent="0.25">
      <c r="A22" s="37">
        <v>231</v>
      </c>
      <c r="B22" s="38" t="s">
        <v>33</v>
      </c>
      <c r="C22" s="50"/>
      <c r="D22" s="50"/>
      <c r="E22" s="50"/>
      <c r="F22" s="50"/>
      <c r="G22" s="50"/>
      <c r="H22" s="50"/>
      <c r="I22" s="40">
        <f>H22-G22</f>
        <v>0</v>
      </c>
      <c r="J22" s="3"/>
    </row>
    <row r="23" spans="1:10" x14ac:dyDescent="0.25">
      <c r="A23" s="37">
        <v>232</v>
      </c>
      <c r="B23" s="38" t="s">
        <v>34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0" ht="27" customHeight="1" x14ac:dyDescent="0.25">
      <c r="A24" s="46" t="s">
        <v>35</v>
      </c>
      <c r="B24" s="47" t="s">
        <v>37</v>
      </c>
      <c r="C24" s="48">
        <f t="shared" ref="C24" si="6">SUM(C21:C23)</f>
        <v>0</v>
      </c>
      <c r="D24" s="48">
        <f t="shared" ref="D24:I24" si="7">SUM(D21:D23)</f>
        <v>0</v>
      </c>
      <c r="E24" s="48">
        <f t="shared" si="7"/>
        <v>0</v>
      </c>
      <c r="F24" s="48">
        <f t="shared" si="7"/>
        <v>0</v>
      </c>
      <c r="G24" s="48">
        <f t="shared" si="7"/>
        <v>0</v>
      </c>
      <c r="H24" s="48">
        <f t="shared" si="7"/>
        <v>0</v>
      </c>
      <c r="I24" s="49">
        <f t="shared" si="7"/>
        <v>0</v>
      </c>
      <c r="J24" s="3"/>
    </row>
    <row r="25" spans="1:10" s="12" customFormat="1" ht="12.75" x14ac:dyDescent="0.2">
      <c r="A25" s="42" t="s">
        <v>38</v>
      </c>
      <c r="B25" s="51" t="s">
        <v>39</v>
      </c>
      <c r="C25" s="52">
        <f t="shared" ref="C25" si="8">C20+C24</f>
        <v>3813</v>
      </c>
      <c r="D25" s="52">
        <f t="shared" ref="D25:I25" si="9">D20+D24</f>
        <v>10000</v>
      </c>
      <c r="E25" s="52">
        <f t="shared" si="9"/>
        <v>10000</v>
      </c>
      <c r="F25" s="52">
        <f t="shared" si="9"/>
        <v>10000</v>
      </c>
      <c r="G25" s="52">
        <f t="shared" si="9"/>
        <v>10000</v>
      </c>
      <c r="H25" s="52">
        <f t="shared" si="9"/>
        <v>0</v>
      </c>
      <c r="I25" s="53">
        <f t="shared" si="9"/>
        <v>-10000</v>
      </c>
      <c r="J25" s="11"/>
    </row>
    <row r="26" spans="1:10" x14ac:dyDescent="0.25">
      <c r="A26" s="243" t="s">
        <v>40</v>
      </c>
      <c r="B26" s="244"/>
      <c r="C26" s="55">
        <v>0</v>
      </c>
      <c r="D26" s="54"/>
      <c r="E26" s="54"/>
      <c r="F26" s="54"/>
      <c r="G26" s="54"/>
      <c r="H26" s="55">
        <v>0</v>
      </c>
      <c r="I26" s="56"/>
    </row>
    <row r="27" spans="1:10" s="12" customFormat="1" ht="13.5" thickBot="1" x14ac:dyDescent="0.25">
      <c r="A27" s="245" t="s">
        <v>41</v>
      </c>
      <c r="B27" s="246"/>
      <c r="C27" s="57">
        <f t="shared" ref="C27" si="10">C16+C25+C26</f>
        <v>46828</v>
      </c>
      <c r="D27" s="57">
        <f t="shared" ref="D27:I27" si="11">D16+D25+D26</f>
        <v>66000</v>
      </c>
      <c r="E27" s="57">
        <f t="shared" si="11"/>
        <v>66200</v>
      </c>
      <c r="F27" s="57">
        <f t="shared" si="11"/>
        <v>66200</v>
      </c>
      <c r="G27" s="57">
        <f t="shared" si="11"/>
        <v>46659</v>
      </c>
      <c r="H27" s="57">
        <f t="shared" si="11"/>
        <v>25966</v>
      </c>
      <c r="I27" s="58">
        <f t="shared" si="11"/>
        <v>-20693</v>
      </c>
    </row>
    <row r="28" spans="1:10" x14ac:dyDescent="0.25">
      <c r="A28" s="59"/>
      <c r="B28" s="60"/>
      <c r="C28" s="60"/>
      <c r="D28" s="61"/>
      <c r="E28" s="61"/>
      <c r="F28" s="61"/>
      <c r="G28" s="61"/>
      <c r="H28" s="61"/>
      <c r="I28" s="62"/>
    </row>
    <row r="29" spans="1:10" x14ac:dyDescent="0.25">
      <c r="A29" s="59"/>
      <c r="B29" s="60"/>
      <c r="C29" s="60"/>
      <c r="D29" s="61"/>
      <c r="E29" s="61"/>
      <c r="F29" s="61"/>
      <c r="G29" s="61"/>
      <c r="H29" s="61"/>
      <c r="I29" s="62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2"/>
  <sheetViews>
    <sheetView topLeftCell="A16" workbookViewId="0">
      <selection activeCell="F30" sqref="F30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18</v>
      </c>
      <c r="B6" s="27" t="s">
        <v>19</v>
      </c>
      <c r="C6" s="70" t="s">
        <v>20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/>
      <c r="N6" s="73"/>
    </row>
    <row r="7" spans="1:19" ht="15.75" thickBot="1" x14ac:dyDescent="0.3">
      <c r="A7" s="257"/>
      <c r="B7" s="258"/>
    </row>
    <row r="8" spans="1:19" s="80" customFormat="1" ht="16.5" thickBot="1" x14ac:dyDescent="0.3">
      <c r="A8" s="166"/>
      <c r="B8" s="78" t="s">
        <v>0</v>
      </c>
      <c r="C8" s="79"/>
      <c r="D8" s="79"/>
      <c r="E8" s="79"/>
      <c r="F8" s="79" t="s">
        <v>43</v>
      </c>
      <c r="G8" s="79"/>
      <c r="H8" s="79"/>
      <c r="I8" s="79" t="s">
        <v>44</v>
      </c>
      <c r="J8" s="79"/>
      <c r="K8" s="79"/>
      <c r="L8" s="79" t="s">
        <v>45</v>
      </c>
      <c r="M8" s="79"/>
      <c r="N8" s="79"/>
      <c r="O8" s="79" t="s">
        <v>46</v>
      </c>
      <c r="P8" s="259" t="s">
        <v>47</v>
      </c>
      <c r="Q8" s="260"/>
      <c r="R8" s="261"/>
      <c r="S8" s="262" t="s">
        <v>48</v>
      </c>
    </row>
    <row r="9" spans="1:19" s="81" customFormat="1" ht="11.25" customHeight="1" x14ac:dyDescent="0.25">
      <c r="A9" s="264" t="s">
        <v>49</v>
      </c>
      <c r="B9" s="264" t="s">
        <v>50</v>
      </c>
      <c r="C9" s="266" t="s">
        <v>51</v>
      </c>
      <c r="D9" s="268" t="s">
        <v>52</v>
      </c>
      <c r="E9" s="251" t="s">
        <v>53</v>
      </c>
      <c r="F9" s="253" t="s">
        <v>54</v>
      </c>
      <c r="G9" s="247" t="s">
        <v>55</v>
      </c>
      <c r="H9" s="251" t="s">
        <v>56</v>
      </c>
      <c r="I9" s="253" t="s">
        <v>57</v>
      </c>
      <c r="J9" s="255" t="s">
        <v>178</v>
      </c>
      <c r="K9" s="255" t="s">
        <v>179</v>
      </c>
      <c r="L9" s="253" t="s">
        <v>58</v>
      </c>
      <c r="M9" s="247" t="s">
        <v>161</v>
      </c>
      <c r="N9" s="251" t="s">
        <v>162</v>
      </c>
      <c r="O9" s="253" t="s">
        <v>59</v>
      </c>
      <c r="P9" s="272" t="s">
        <v>60</v>
      </c>
      <c r="Q9" s="274" t="s">
        <v>61</v>
      </c>
      <c r="R9" s="276" t="s">
        <v>62</v>
      </c>
      <c r="S9" s="263"/>
    </row>
    <row r="10" spans="1:19" s="81" customFormat="1" ht="83.25" customHeight="1" thickBot="1" x14ac:dyDescent="0.3">
      <c r="A10" s="265"/>
      <c r="B10" s="265"/>
      <c r="C10" s="267"/>
      <c r="D10" s="269"/>
      <c r="E10" s="270"/>
      <c r="F10" s="271"/>
      <c r="G10" s="248"/>
      <c r="H10" s="252"/>
      <c r="I10" s="254"/>
      <c r="J10" s="256"/>
      <c r="K10" s="256"/>
      <c r="L10" s="254"/>
      <c r="M10" s="248"/>
      <c r="N10" s="252"/>
      <c r="O10" s="254"/>
      <c r="P10" s="273"/>
      <c r="Q10" s="275"/>
      <c r="R10" s="277"/>
      <c r="S10" s="263"/>
    </row>
    <row r="11" spans="1:19" s="34" customFormat="1" ht="111.75" customHeight="1" thickBot="1" x14ac:dyDescent="0.3">
      <c r="A11" s="167" t="s">
        <v>63</v>
      </c>
      <c r="B11" s="180" t="s">
        <v>126</v>
      </c>
      <c r="C11" s="82" t="s">
        <v>64</v>
      </c>
      <c r="D11" s="169">
        <v>234</v>
      </c>
      <c r="E11" s="170">
        <v>38145</v>
      </c>
      <c r="F11" s="171">
        <f>E11/D11</f>
        <v>163.01282051282053</v>
      </c>
      <c r="G11" s="169">
        <v>230</v>
      </c>
      <c r="H11" s="170">
        <v>45523</v>
      </c>
      <c r="I11" s="171">
        <f t="shared" ref="I11:I14" si="0">H11/G11</f>
        <v>197.92608695652174</v>
      </c>
      <c r="J11" s="169">
        <f>80+73</f>
        <v>153</v>
      </c>
      <c r="K11" s="170">
        <f>15835+14494</f>
        <v>30329</v>
      </c>
      <c r="L11" s="171">
        <f t="shared" ref="L11:L14" si="1">K11/J11</f>
        <v>198.22875816993465</v>
      </c>
      <c r="M11" s="169">
        <v>134</v>
      </c>
      <c r="N11" s="170">
        <v>23815</v>
      </c>
      <c r="O11" s="171">
        <f t="shared" ref="O11:O14" si="2">N11/M11</f>
        <v>177.72388059701493</v>
      </c>
      <c r="P11" s="169">
        <f>O11-F11</f>
        <v>14.711060084194401</v>
      </c>
      <c r="Q11" s="170">
        <f t="shared" ref="Q11:Q17" si="3">O11-I11</f>
        <v>-20.202206359506818</v>
      </c>
      <c r="R11" s="177">
        <f t="shared" ref="R11:R17" si="4">O11-L11</f>
        <v>-20.504877572919725</v>
      </c>
      <c r="S11" s="183" t="s">
        <v>173</v>
      </c>
    </row>
    <row r="12" spans="1:19" s="34" customFormat="1" ht="87" customHeight="1" thickBot="1" x14ac:dyDescent="0.3">
      <c r="A12" s="167" t="s">
        <v>65</v>
      </c>
      <c r="B12" s="180" t="s">
        <v>128</v>
      </c>
      <c r="C12" s="82" t="s">
        <v>66</v>
      </c>
      <c r="D12" s="172">
        <v>17</v>
      </c>
      <c r="E12" s="83">
        <v>2130</v>
      </c>
      <c r="F12" s="173">
        <f>E12/D12</f>
        <v>125.29411764705883</v>
      </c>
      <c r="G12" s="172">
        <v>7</v>
      </c>
      <c r="H12" s="83">
        <v>6037</v>
      </c>
      <c r="I12" s="173">
        <f t="shared" si="0"/>
        <v>862.42857142857144</v>
      </c>
      <c r="J12" s="172">
        <v>5</v>
      </c>
      <c r="K12" s="83">
        <f>464+2787</f>
        <v>3251</v>
      </c>
      <c r="L12" s="171">
        <f t="shared" si="1"/>
        <v>650.20000000000005</v>
      </c>
      <c r="M12" s="172">
        <v>5</v>
      </c>
      <c r="N12" s="83">
        <v>877</v>
      </c>
      <c r="O12" s="173">
        <f t="shared" si="2"/>
        <v>175.4</v>
      </c>
      <c r="P12" s="172">
        <f>O12-F12</f>
        <v>50.10588235294118</v>
      </c>
      <c r="Q12" s="83">
        <f t="shared" si="3"/>
        <v>-687.02857142857147</v>
      </c>
      <c r="R12" s="178">
        <f t="shared" si="4"/>
        <v>-474.80000000000007</v>
      </c>
      <c r="S12" s="183" t="s">
        <v>180</v>
      </c>
    </row>
    <row r="13" spans="1:19" s="34" customFormat="1" ht="66" customHeight="1" thickBot="1" x14ac:dyDescent="0.3">
      <c r="A13" s="167" t="s">
        <v>67</v>
      </c>
      <c r="B13" s="181" t="s">
        <v>127</v>
      </c>
      <c r="C13" s="82" t="s">
        <v>68</v>
      </c>
      <c r="D13" s="172">
        <v>39</v>
      </c>
      <c r="E13" s="83">
        <v>1732</v>
      </c>
      <c r="F13" s="173">
        <f>E13/D13</f>
        <v>44.410256410256409</v>
      </c>
      <c r="G13" s="172">
        <v>48</v>
      </c>
      <c r="H13" s="83">
        <v>2698</v>
      </c>
      <c r="I13" s="173">
        <f t="shared" si="0"/>
        <v>56.208333333333336</v>
      </c>
      <c r="J13" s="172">
        <f>16+16</f>
        <v>32</v>
      </c>
      <c r="K13" s="83">
        <f>899+899</f>
        <v>1798</v>
      </c>
      <c r="L13" s="171">
        <f t="shared" si="1"/>
        <v>56.1875</v>
      </c>
      <c r="M13" s="172">
        <v>22</v>
      </c>
      <c r="N13" s="83">
        <v>619</v>
      </c>
      <c r="O13" s="173">
        <f t="shared" si="2"/>
        <v>28.136363636363637</v>
      </c>
      <c r="P13" s="172">
        <f>O13-F13</f>
        <v>-16.273892773892772</v>
      </c>
      <c r="Q13" s="83">
        <f t="shared" si="3"/>
        <v>-28.071969696969699</v>
      </c>
      <c r="R13" s="178">
        <f t="shared" si="4"/>
        <v>-28.051136363636363</v>
      </c>
      <c r="S13" s="183" t="s">
        <v>160</v>
      </c>
    </row>
    <row r="14" spans="1:19" s="34" customFormat="1" ht="63" customHeight="1" thickBot="1" x14ac:dyDescent="0.3">
      <c r="A14" s="184" t="s">
        <v>69</v>
      </c>
      <c r="B14" s="180" t="s">
        <v>129</v>
      </c>
      <c r="C14" s="82" t="s">
        <v>66</v>
      </c>
      <c r="D14" s="172">
        <v>290</v>
      </c>
      <c r="E14" s="83">
        <v>867</v>
      </c>
      <c r="F14" s="173">
        <f>E14/D14</f>
        <v>2.989655172413793</v>
      </c>
      <c r="G14" s="172">
        <v>291</v>
      </c>
      <c r="H14" s="83">
        <v>1942</v>
      </c>
      <c r="I14" s="173">
        <f t="shared" si="0"/>
        <v>6.6735395189003439</v>
      </c>
      <c r="J14" s="172">
        <f>97+95</f>
        <v>192</v>
      </c>
      <c r="K14" s="83">
        <f>647+634</f>
        <v>1281</v>
      </c>
      <c r="L14" s="171">
        <f t="shared" si="1"/>
        <v>6.671875</v>
      </c>
      <c r="M14" s="172">
        <v>157</v>
      </c>
      <c r="N14" s="83">
        <v>655</v>
      </c>
      <c r="O14" s="173">
        <f t="shared" si="2"/>
        <v>4.1719745222929934</v>
      </c>
      <c r="P14" s="172">
        <f>O14-F14</f>
        <v>1.1823193498792004</v>
      </c>
      <c r="Q14" s="83">
        <f t="shared" si="3"/>
        <v>-2.5015649966073505</v>
      </c>
      <c r="R14" s="178">
        <f t="shared" si="4"/>
        <v>-2.4999004777070066</v>
      </c>
      <c r="S14" s="183" t="s">
        <v>174</v>
      </c>
    </row>
    <row r="15" spans="1:19" s="34" customFormat="1" ht="53.25" customHeight="1" x14ac:dyDescent="0.25">
      <c r="A15" s="185" t="s">
        <v>89</v>
      </c>
      <c r="B15" s="180" t="s">
        <v>124</v>
      </c>
      <c r="C15" s="82" t="s">
        <v>137</v>
      </c>
      <c r="D15" s="172">
        <v>1</v>
      </c>
      <c r="E15" s="83">
        <v>560</v>
      </c>
      <c r="F15" s="173">
        <v>0</v>
      </c>
      <c r="G15" s="172"/>
      <c r="H15" s="83"/>
      <c r="I15" s="173"/>
      <c r="J15" s="172"/>
      <c r="K15" s="83"/>
      <c r="L15" s="171"/>
      <c r="M15" s="172"/>
      <c r="N15" s="83"/>
      <c r="O15" s="173"/>
      <c r="P15" s="172"/>
      <c r="Q15" s="83"/>
      <c r="R15" s="178"/>
      <c r="S15" s="183"/>
    </row>
    <row r="16" spans="1:19" s="34" customFormat="1" ht="53.25" customHeight="1" x14ac:dyDescent="0.25">
      <c r="A16" s="186" t="s">
        <v>90</v>
      </c>
      <c r="B16" s="180" t="s">
        <v>122</v>
      </c>
      <c r="C16" s="82" t="s">
        <v>125</v>
      </c>
      <c r="D16" s="172">
        <v>3</v>
      </c>
      <c r="E16" s="83">
        <v>121</v>
      </c>
      <c r="F16" s="173">
        <v>0</v>
      </c>
      <c r="G16" s="172"/>
      <c r="H16" s="83"/>
      <c r="I16" s="173"/>
      <c r="J16" s="172"/>
      <c r="K16" s="83"/>
      <c r="L16" s="173"/>
      <c r="M16" s="172"/>
      <c r="N16" s="83"/>
      <c r="O16" s="173"/>
      <c r="P16" s="172"/>
      <c r="Q16" s="83"/>
      <c r="R16" s="178">
        <f t="shared" si="4"/>
        <v>0</v>
      </c>
      <c r="S16" s="183"/>
    </row>
    <row r="17" spans="1:86" s="34" customFormat="1" ht="53.25" customHeight="1" thickBot="1" x14ac:dyDescent="0.3">
      <c r="A17" s="187" t="s">
        <v>134</v>
      </c>
      <c r="B17" s="181" t="s">
        <v>121</v>
      </c>
      <c r="C17" s="168" t="s">
        <v>125</v>
      </c>
      <c r="D17" s="174">
        <v>20</v>
      </c>
      <c r="E17" s="175">
        <v>3131</v>
      </c>
      <c r="F17" s="176">
        <v>0</v>
      </c>
      <c r="G17" s="174">
        <v>1</v>
      </c>
      <c r="H17" s="175">
        <v>10000</v>
      </c>
      <c r="I17" s="173">
        <f t="shared" ref="I17" si="5">H17/G17</f>
        <v>10000</v>
      </c>
      <c r="J17" s="174"/>
      <c r="K17" s="175">
        <v>10000</v>
      </c>
      <c r="L17" s="176">
        <v>0</v>
      </c>
      <c r="M17" s="174"/>
      <c r="N17" s="175"/>
      <c r="O17" s="173">
        <v>0</v>
      </c>
      <c r="P17" s="174">
        <f t="shared" ref="P17" si="6">O17-F17</f>
        <v>0</v>
      </c>
      <c r="Q17" s="175">
        <f t="shared" si="3"/>
        <v>-10000</v>
      </c>
      <c r="R17" s="179">
        <f t="shared" si="4"/>
        <v>0</v>
      </c>
      <c r="S17" s="183" t="s">
        <v>172</v>
      </c>
    </row>
    <row r="18" spans="1:86" s="25" customFormat="1" x14ac:dyDescent="0.25">
      <c r="B18" s="84"/>
      <c r="K18" s="223"/>
      <c r="L18" s="223"/>
      <c r="M18" s="223"/>
      <c r="N18" s="223"/>
      <c r="O18" s="223"/>
    </row>
    <row r="19" spans="1:86" ht="15.75" thickBot="1" x14ac:dyDescent="0.3">
      <c r="A19" s="249" t="s">
        <v>70</v>
      </c>
      <c r="B19" s="250"/>
      <c r="C19" s="250"/>
      <c r="D19" s="250"/>
      <c r="E19" s="250"/>
      <c r="F19" s="250"/>
      <c r="K19" s="182"/>
      <c r="L19" s="182">
        <f>SUM(L11:L18)</f>
        <v>911.28813316993467</v>
      </c>
      <c r="M19" s="182">
        <f>SUM(M11:M18)</f>
        <v>318</v>
      </c>
      <c r="N19" s="182">
        <v>142</v>
      </c>
    </row>
    <row r="20" spans="1:86" ht="34.5" thickTop="1" x14ac:dyDescent="0.25">
      <c r="A20" s="85" t="s">
        <v>49</v>
      </c>
      <c r="B20" s="86" t="s">
        <v>50</v>
      </c>
      <c r="C20" s="87" t="s">
        <v>71</v>
      </c>
      <c r="D20" s="87" t="s">
        <v>72</v>
      </c>
      <c r="E20" s="87" t="s">
        <v>73</v>
      </c>
      <c r="F20" s="88" t="s">
        <v>48</v>
      </c>
      <c r="K20" s="221"/>
      <c r="L20" s="221"/>
      <c r="M20" s="221"/>
      <c r="N20" s="222">
        <f>SUM(N18:N19)</f>
        <v>142</v>
      </c>
    </row>
    <row r="21" spans="1:86" x14ac:dyDescent="0.25">
      <c r="A21" s="89" t="s">
        <v>63</v>
      </c>
      <c r="B21" s="27" t="s">
        <v>74</v>
      </c>
      <c r="C21" s="27"/>
      <c r="D21" s="27"/>
      <c r="E21" s="90">
        <v>0</v>
      </c>
      <c r="F21" s="91"/>
    </row>
    <row r="22" spans="1:86" ht="15.75" thickBot="1" x14ac:dyDescent="0.3">
      <c r="A22" s="92" t="s">
        <v>69</v>
      </c>
      <c r="B22" s="93" t="s">
        <v>75</v>
      </c>
      <c r="C22" s="94"/>
      <c r="D22" s="94"/>
      <c r="E22" s="95">
        <v>0</v>
      </c>
      <c r="F22" s="96"/>
    </row>
    <row r="23" spans="1:86" s="25" customFormat="1" ht="15.75" thickTop="1" x14ac:dyDescent="0.25">
      <c r="A23" s="8"/>
      <c r="B23" s="8"/>
      <c r="C23" s="8"/>
      <c r="D23" s="8"/>
      <c r="E23" s="97"/>
      <c r="F23" s="8"/>
    </row>
    <row r="24" spans="1:86" s="25" customFormat="1" x14ac:dyDescent="0.25">
      <c r="A24" s="8"/>
      <c r="B24" s="8"/>
      <c r="C24" s="8"/>
      <c r="D24" s="8"/>
      <c r="E24" s="97"/>
      <c r="F24" s="8"/>
    </row>
    <row r="27" spans="1:86" ht="15.75" x14ac:dyDescent="0.25">
      <c r="BG27" s="155"/>
      <c r="BH27" s="155"/>
      <c r="BI27" s="155"/>
      <c r="BJ27" s="155"/>
      <c r="BK27" s="155"/>
      <c r="BL27" s="155" t="e">
        <f>#REF!+#REF!+#REF!+#REF!</f>
        <v>#REF!</v>
      </c>
      <c r="BM27" s="155"/>
      <c r="BN27" s="155" t="e">
        <f>#REF!+#REF!+#REF!+#REF!</f>
        <v>#REF!</v>
      </c>
      <c r="BO27" s="155"/>
      <c r="BP27" s="155"/>
      <c r="BQ27" s="161"/>
      <c r="BR27" s="159" t="e">
        <f>SUM(#REF!)</f>
        <v>#REF!</v>
      </c>
      <c r="BS27" s="160" t="e">
        <f>SUM(#REF!)</f>
        <v>#REF!</v>
      </c>
      <c r="BT27" s="160" t="e">
        <f>SUM(#REF!)</f>
        <v>#REF!</v>
      </c>
      <c r="BU27" s="160" t="e">
        <f>SUM(#REF!)</f>
        <v>#REF!</v>
      </c>
      <c r="BV27" s="160" t="e">
        <f>SUM(#REF!)</f>
        <v>#REF!</v>
      </c>
      <c r="BW27" s="160" t="e">
        <f>SUM(#REF!)</f>
        <v>#REF!</v>
      </c>
      <c r="BX27" s="160" t="e">
        <f>SUM(#REF!)</f>
        <v>#REF!</v>
      </c>
      <c r="BY27" s="160" t="e">
        <f>SUM(#REF!)</f>
        <v>#REF!</v>
      </c>
      <c r="BZ27" s="160" t="e">
        <f>SUM(#REF!)</f>
        <v>#REF!</v>
      </c>
      <c r="CA27" s="160" t="e">
        <f>SUM(#REF!)</f>
        <v>#REF!</v>
      </c>
      <c r="CB27" s="160" t="e">
        <f>SUM(#REF!)</f>
        <v>#REF!</v>
      </c>
      <c r="CC27" s="160" t="e">
        <f>SUM(#REF!)</f>
        <v>#REF!</v>
      </c>
      <c r="CD27" s="160" t="e">
        <f>SUM(#REF!)</f>
        <v>#REF!</v>
      </c>
      <c r="CE27" s="160" t="e">
        <f>SUM(#REF!)</f>
        <v>#REF!</v>
      </c>
      <c r="CF27" s="160" t="e">
        <f>SUM(#REF!)</f>
        <v>#REF!</v>
      </c>
      <c r="CG27" s="160" t="e">
        <f>SUM(#REF!)</f>
        <v>#REF!</v>
      </c>
      <c r="CH27" s="155"/>
    </row>
    <row r="28" spans="1:86" ht="16.5" thickBot="1" x14ac:dyDescent="0.3"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62"/>
      <c r="BR28" s="156"/>
      <c r="BS28" s="157"/>
      <c r="BT28" s="157"/>
      <c r="BU28" s="158"/>
      <c r="BV28" s="156"/>
      <c r="BW28" s="157"/>
      <c r="BX28" s="157"/>
      <c r="BY28" s="158"/>
      <c r="BZ28" s="156"/>
      <c r="CA28" s="157"/>
      <c r="CB28" s="157"/>
      <c r="CC28" s="158"/>
      <c r="CD28" s="156"/>
      <c r="CE28" s="157"/>
      <c r="CF28" s="157"/>
      <c r="CG28" s="158"/>
      <c r="CH28" s="155"/>
    </row>
    <row r="29" spans="1:86" ht="16.5" thickBot="1" x14ac:dyDescent="0.3"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63" t="e">
        <f>BR27-#REF!</f>
        <v>#REF!</v>
      </c>
      <c r="BS29" s="164" t="e">
        <f>BS27-#REF!</f>
        <v>#REF!</v>
      </c>
      <c r="BT29" s="164"/>
      <c r="BU29" s="165" t="e">
        <f>BU27-#REF!</f>
        <v>#REF!</v>
      </c>
      <c r="BV29" s="163" t="e">
        <f>#REF!-BV27</f>
        <v>#REF!</v>
      </c>
      <c r="BW29" s="163" t="e">
        <f>#REF!-BW27</f>
        <v>#REF!</v>
      </c>
      <c r="BX29" s="163" t="e">
        <f>#REF!-BX27</f>
        <v>#REF!</v>
      </c>
      <c r="BY29" s="163" t="e">
        <f>#REF!-BY27</f>
        <v>#REF!</v>
      </c>
      <c r="BZ29" s="163" t="e">
        <f>#REF!-BZ27</f>
        <v>#REF!</v>
      </c>
      <c r="CA29" s="163" t="e">
        <f>#REF!-CA27</f>
        <v>#REF!</v>
      </c>
      <c r="CB29" s="163" t="e">
        <f>#REF!-CB27</f>
        <v>#REF!</v>
      </c>
      <c r="CC29" s="163" t="e">
        <f>#REF!-CC27</f>
        <v>#REF!</v>
      </c>
      <c r="CD29" s="163" t="e">
        <f>#REF!-CD27</f>
        <v>#REF!</v>
      </c>
      <c r="CE29" s="163" t="e">
        <f>#REF!-CE27</f>
        <v>#REF!</v>
      </c>
      <c r="CF29" s="163" t="e">
        <f>#REF!-CF27</f>
        <v>#REF!</v>
      </c>
      <c r="CG29" s="163" t="e">
        <f>#REF!-CG27</f>
        <v>#REF!</v>
      </c>
      <c r="CH29" s="155"/>
    </row>
    <row r="30" spans="1:86" ht="15.75" x14ac:dyDescent="0.25"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</row>
    <row r="31" spans="1:86" ht="15.75" x14ac:dyDescent="0.25"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</row>
    <row r="32" spans="1:86" ht="15.75" x14ac:dyDescent="0.25"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</row>
  </sheetData>
  <mergeCells count="22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M9:M10"/>
    <mergeCell ref="A19:F19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7" zoomScaleNormal="100" workbookViewId="0">
      <selection activeCell="N10" sqref="N10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3" customWidth="1"/>
  </cols>
  <sheetData>
    <row r="2" spans="1:15" s="66" customFormat="1" ht="15.75" x14ac:dyDescent="0.25">
      <c r="A2" s="98" t="s">
        <v>76</v>
      </c>
      <c r="B2" s="14"/>
      <c r="C2" s="99"/>
      <c r="E2" s="14"/>
      <c r="F2" s="14"/>
      <c r="G2" s="14"/>
      <c r="H2" s="14"/>
      <c r="I2" s="14"/>
      <c r="J2" s="100"/>
    </row>
    <row r="3" spans="1:15" s="103" customFormat="1" x14ac:dyDescent="0.25">
      <c r="A3" s="101" t="s">
        <v>181</v>
      </c>
      <c r="B3" s="19"/>
      <c r="C3" s="102"/>
      <c r="E3" s="19"/>
      <c r="F3" s="19"/>
      <c r="G3" s="19"/>
      <c r="H3" s="19"/>
      <c r="I3" s="19"/>
    </row>
    <row r="4" spans="1:15" ht="15.75" thickBot="1" x14ac:dyDescent="0.3"/>
    <row r="5" spans="1:15" s="104" customFormat="1" ht="24" customHeight="1" x14ac:dyDescent="0.25">
      <c r="A5" s="139" t="s">
        <v>20</v>
      </c>
      <c r="B5" s="140">
        <v>1014045</v>
      </c>
      <c r="C5" s="141" t="s">
        <v>77</v>
      </c>
      <c r="D5" s="278" t="s">
        <v>19</v>
      </c>
      <c r="E5" s="279"/>
      <c r="F5" s="279"/>
      <c r="G5" s="279"/>
      <c r="H5" s="279"/>
      <c r="I5" s="280"/>
      <c r="J5" s="142" t="s">
        <v>48</v>
      </c>
      <c r="K5" s="143"/>
      <c r="L5" s="143"/>
      <c r="M5" s="143"/>
      <c r="N5" s="143"/>
      <c r="O5" s="143"/>
    </row>
    <row r="6" spans="1:15" s="104" customFormat="1" ht="90" customHeight="1" x14ac:dyDescent="0.25">
      <c r="A6" s="106" t="s">
        <v>78</v>
      </c>
      <c r="B6" s="144" t="s">
        <v>138</v>
      </c>
      <c r="C6" s="145"/>
      <c r="D6" s="146"/>
      <c r="E6" s="147"/>
      <c r="F6" s="147"/>
      <c r="G6" s="147"/>
      <c r="H6" s="147"/>
      <c r="I6" s="148"/>
      <c r="J6" s="224" t="s">
        <v>175</v>
      </c>
      <c r="K6" s="143"/>
      <c r="L6" s="143"/>
      <c r="M6" s="143"/>
      <c r="N6" s="143"/>
      <c r="O6" s="143"/>
    </row>
    <row r="7" spans="1:15" s="104" customFormat="1" ht="15.75" customHeight="1" x14ac:dyDescent="0.25">
      <c r="A7" s="225"/>
      <c r="B7" s="226"/>
      <c r="C7" s="227"/>
      <c r="D7" s="281" t="s">
        <v>80</v>
      </c>
      <c r="E7" s="281"/>
      <c r="F7" s="281"/>
      <c r="G7" s="281"/>
      <c r="H7" s="281"/>
      <c r="I7" s="281"/>
      <c r="J7" s="228" t="s">
        <v>79</v>
      </c>
      <c r="K7" s="143"/>
      <c r="L7" s="143"/>
      <c r="M7" s="143"/>
      <c r="N7" s="143"/>
      <c r="O7" s="143"/>
    </row>
    <row r="8" spans="1:15" s="107" customFormat="1" ht="70.5" customHeight="1" x14ac:dyDescent="0.25">
      <c r="A8" s="282" t="s">
        <v>116</v>
      </c>
      <c r="B8" s="283"/>
      <c r="C8" s="105" t="s">
        <v>81</v>
      </c>
      <c r="D8" s="105" t="s">
        <v>117</v>
      </c>
      <c r="E8" s="105" t="s">
        <v>82</v>
      </c>
      <c r="F8" s="105" t="s">
        <v>83</v>
      </c>
      <c r="G8" s="105" t="s">
        <v>168</v>
      </c>
      <c r="H8" s="105" t="s">
        <v>169</v>
      </c>
      <c r="I8" s="149" t="s">
        <v>84</v>
      </c>
      <c r="J8" s="229"/>
    </row>
    <row r="9" spans="1:15" s="104" customFormat="1" ht="83.25" customHeight="1" x14ac:dyDescent="0.25">
      <c r="A9" s="230" t="s">
        <v>85</v>
      </c>
      <c r="B9" s="138" t="s">
        <v>126</v>
      </c>
      <c r="C9" s="149" t="s">
        <v>63</v>
      </c>
      <c r="D9" s="149" t="s">
        <v>111</v>
      </c>
      <c r="E9" s="150">
        <v>234</v>
      </c>
      <c r="F9" s="150">
        <v>230</v>
      </c>
      <c r="G9" s="150">
        <v>153</v>
      </c>
      <c r="H9" s="231">
        <v>134</v>
      </c>
      <c r="I9" s="232">
        <f t="shared" ref="I9:I12" si="0">H9/G9</f>
        <v>0.87581699346405228</v>
      </c>
      <c r="J9" s="233" t="s">
        <v>173</v>
      </c>
      <c r="K9" s="143"/>
      <c r="L9" s="143"/>
      <c r="M9" s="143"/>
      <c r="N9" s="143"/>
      <c r="O9" s="143"/>
    </row>
    <row r="10" spans="1:15" s="104" customFormat="1" ht="68.25" customHeight="1" x14ac:dyDescent="0.25">
      <c r="A10" s="230" t="s">
        <v>86</v>
      </c>
      <c r="B10" s="138" t="s">
        <v>128</v>
      </c>
      <c r="C10" s="149" t="s">
        <v>65</v>
      </c>
      <c r="D10" s="149" t="s">
        <v>113</v>
      </c>
      <c r="E10" s="151">
        <v>17</v>
      </c>
      <c r="F10" s="151">
        <v>7</v>
      </c>
      <c r="G10" s="151">
        <v>5</v>
      </c>
      <c r="H10" s="234">
        <v>5</v>
      </c>
      <c r="I10" s="232">
        <f t="shared" si="0"/>
        <v>1</v>
      </c>
      <c r="J10" s="233" t="s">
        <v>180</v>
      </c>
      <c r="K10" s="143"/>
      <c r="L10" s="143"/>
      <c r="M10" s="143"/>
      <c r="N10" s="143"/>
      <c r="O10" s="143"/>
    </row>
    <row r="11" spans="1:15" s="104" customFormat="1" ht="28.5" customHeight="1" x14ac:dyDescent="0.25">
      <c r="A11" s="230" t="s">
        <v>87</v>
      </c>
      <c r="B11" s="138" t="s">
        <v>127</v>
      </c>
      <c r="C11" s="149" t="s">
        <v>67</v>
      </c>
      <c r="D11" s="149" t="s">
        <v>114</v>
      </c>
      <c r="E11" s="151">
        <v>39</v>
      </c>
      <c r="F11" s="151">
        <v>48</v>
      </c>
      <c r="G11" s="151">
        <v>32</v>
      </c>
      <c r="H11" s="151">
        <v>22</v>
      </c>
      <c r="I11" s="232">
        <f t="shared" si="0"/>
        <v>0.6875</v>
      </c>
      <c r="J11" s="233" t="s">
        <v>160</v>
      </c>
      <c r="K11" s="143"/>
      <c r="L11" s="143"/>
      <c r="M11" s="143"/>
      <c r="N11" s="143"/>
      <c r="O11" s="143"/>
    </row>
    <row r="12" spans="1:15" ht="34.5" customHeight="1" x14ac:dyDescent="0.25">
      <c r="A12" s="230" t="s">
        <v>112</v>
      </c>
      <c r="B12" s="138" t="s">
        <v>129</v>
      </c>
      <c r="C12" s="149" t="s">
        <v>69</v>
      </c>
      <c r="D12" s="149" t="s">
        <v>115</v>
      </c>
      <c r="E12" s="149">
        <v>290</v>
      </c>
      <c r="F12" s="151">
        <v>291</v>
      </c>
      <c r="G12" s="151">
        <v>192</v>
      </c>
      <c r="H12" s="151">
        <v>157</v>
      </c>
      <c r="I12" s="232">
        <f t="shared" si="0"/>
        <v>0.81770833333333337</v>
      </c>
      <c r="J12" s="233" t="s">
        <v>174</v>
      </c>
      <c r="K12" s="152"/>
      <c r="L12" s="152"/>
      <c r="M12" s="152"/>
      <c r="N12" s="152"/>
      <c r="O12" s="152"/>
    </row>
    <row r="13" spans="1:15" s="103" customFormat="1" ht="41.25" customHeight="1" x14ac:dyDescent="0.2">
      <c r="A13" s="230" t="s">
        <v>131</v>
      </c>
      <c r="B13" s="138" t="s">
        <v>130</v>
      </c>
      <c r="C13" s="149" t="s">
        <v>90</v>
      </c>
      <c r="D13" s="149" t="s">
        <v>137</v>
      </c>
      <c r="E13" s="149">
        <v>1</v>
      </c>
      <c r="F13" s="151"/>
      <c r="G13" s="151"/>
      <c r="H13" s="151"/>
      <c r="I13" s="232"/>
      <c r="J13" s="233"/>
    </row>
    <row r="14" spans="1:15" s="103" customFormat="1" ht="18.75" customHeight="1" x14ac:dyDescent="0.2">
      <c r="A14" s="230" t="s">
        <v>132</v>
      </c>
      <c r="B14" s="138" t="s">
        <v>122</v>
      </c>
      <c r="C14" s="149" t="s">
        <v>134</v>
      </c>
      <c r="D14" s="149" t="s">
        <v>136</v>
      </c>
      <c r="E14" s="149">
        <v>3</v>
      </c>
      <c r="F14" s="149"/>
      <c r="G14" s="151"/>
      <c r="H14" s="151"/>
      <c r="I14" s="232"/>
      <c r="J14" s="233"/>
    </row>
    <row r="15" spans="1:15" s="103" customFormat="1" ht="18.75" customHeight="1" x14ac:dyDescent="0.2">
      <c r="A15" s="230" t="s">
        <v>133</v>
      </c>
      <c r="B15" s="138" t="s">
        <v>121</v>
      </c>
      <c r="C15" s="149" t="s">
        <v>135</v>
      </c>
      <c r="D15" s="149" t="s">
        <v>136</v>
      </c>
      <c r="E15" s="149">
        <v>20</v>
      </c>
      <c r="F15" s="149">
        <v>1</v>
      </c>
      <c r="G15" s="151">
        <v>0</v>
      </c>
      <c r="H15" s="151">
        <v>0</v>
      </c>
      <c r="I15" s="232">
        <v>0</v>
      </c>
      <c r="J15" s="233" t="s">
        <v>172</v>
      </c>
    </row>
    <row r="16" spans="1:15" s="103" customFormat="1" ht="12.75" x14ac:dyDescent="0.2">
      <c r="A16" s="153"/>
      <c r="B16" s="153"/>
      <c r="C16" s="152"/>
      <c r="D16" s="152"/>
      <c r="E16" s="153"/>
      <c r="F16" s="153"/>
      <c r="G16" s="153"/>
      <c r="H16" s="153"/>
      <c r="I16" s="153"/>
    </row>
    <row r="17" spans="1:15" x14ac:dyDescent="0.25">
      <c r="A17" s="108" t="s">
        <v>118</v>
      </c>
      <c r="B17" s="103"/>
      <c r="C17" s="109"/>
      <c r="D17" s="103"/>
      <c r="E17" s="19"/>
      <c r="F17" s="19"/>
      <c r="G17" s="19"/>
      <c r="H17" s="19"/>
      <c r="I17" s="19"/>
      <c r="K17" s="152"/>
      <c r="L17" s="152"/>
      <c r="M17" s="152"/>
      <c r="N17" s="152"/>
      <c r="O17" s="152"/>
    </row>
    <row r="18" spans="1:15" x14ac:dyDescent="0.25">
      <c r="A18" s="108" t="s">
        <v>119</v>
      </c>
      <c r="B18" s="103"/>
      <c r="C18" s="109"/>
      <c r="D18" s="103"/>
      <c r="E18" s="19"/>
      <c r="F18" s="19"/>
      <c r="G18" s="19"/>
      <c r="H18" s="19"/>
      <c r="I18" s="19"/>
      <c r="K18" s="152"/>
      <c r="L18" s="152"/>
      <c r="M18" s="152"/>
      <c r="N18" s="152"/>
      <c r="O18" s="152"/>
    </row>
    <row r="19" spans="1:15" x14ac:dyDescent="0.25">
      <c r="A19" s="108" t="s">
        <v>120</v>
      </c>
      <c r="B19" s="103"/>
      <c r="C19" s="109"/>
      <c r="D19" s="103"/>
      <c r="E19" s="19"/>
      <c r="F19" s="19"/>
      <c r="G19" s="19"/>
      <c r="H19" s="19"/>
      <c r="I19" s="19"/>
      <c r="K19" s="152"/>
      <c r="L19" s="152"/>
      <c r="M19" s="152"/>
      <c r="N19" s="152"/>
      <c r="O19" s="152"/>
    </row>
    <row r="20" spans="1:15" x14ac:dyDescent="0.25">
      <c r="A20" s="108" t="s">
        <v>88</v>
      </c>
      <c r="B20" s="103"/>
      <c r="C20" s="109"/>
      <c r="D20" s="103"/>
      <c r="E20" s="19"/>
      <c r="F20" s="19"/>
      <c r="G20" s="19"/>
      <c r="H20" s="19"/>
      <c r="I20" s="19"/>
      <c r="K20" s="152"/>
      <c r="L20" s="152"/>
      <c r="M20" s="152"/>
      <c r="N20" s="152"/>
      <c r="O20" s="152"/>
    </row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workbookViewId="0">
      <selection activeCell="A23" sqref="A23:XFD30"/>
    </sheetView>
  </sheetViews>
  <sheetFormatPr defaultRowHeight="12.75" x14ac:dyDescent="0.25"/>
  <cols>
    <col min="1" max="1" width="9.140625" style="120"/>
    <col min="2" max="2" width="31.42578125" style="120" customWidth="1"/>
    <col min="3" max="10" width="10.42578125" style="120" customWidth="1"/>
    <col min="11" max="11" width="18.5703125" style="120" customWidth="1"/>
    <col min="12" max="16384" width="9.140625" style="120"/>
  </cols>
  <sheetData>
    <row r="2" spans="1:12" s="111" customFormat="1" ht="15.75" x14ac:dyDescent="0.25">
      <c r="A2" s="110" t="s">
        <v>91</v>
      </c>
      <c r="C2" s="112"/>
      <c r="G2" s="113"/>
      <c r="H2" s="113"/>
      <c r="I2" s="113"/>
    </row>
    <row r="3" spans="1:12" s="115" customFormat="1" x14ac:dyDescent="0.25">
      <c r="A3" s="114"/>
      <c r="G3" s="116"/>
      <c r="H3" s="116"/>
      <c r="I3" s="116"/>
    </row>
    <row r="4" spans="1:12" s="118" customFormat="1" x14ac:dyDescent="0.25">
      <c r="A4" s="117" t="s">
        <v>92</v>
      </c>
      <c r="C4" s="117"/>
      <c r="G4" s="119"/>
      <c r="H4" s="119"/>
      <c r="I4" s="119"/>
    </row>
    <row r="5" spans="1:12" ht="13.5" thickBot="1" x14ac:dyDescent="0.3">
      <c r="C5" s="121"/>
      <c r="E5" s="121"/>
      <c r="F5" s="121"/>
      <c r="G5" s="122"/>
      <c r="H5" s="122"/>
      <c r="I5" s="122"/>
    </row>
    <row r="6" spans="1:12" ht="33.75" customHeight="1" x14ac:dyDescent="0.25">
      <c r="A6" s="289" t="s">
        <v>93</v>
      </c>
      <c r="B6" s="292" t="s">
        <v>94</v>
      </c>
      <c r="C6" s="123" t="s">
        <v>95</v>
      </c>
      <c r="D6" s="123" t="s">
        <v>96</v>
      </c>
      <c r="E6" s="123" t="s">
        <v>97</v>
      </c>
      <c r="F6" s="123" t="s">
        <v>171</v>
      </c>
      <c r="G6" s="292" t="s">
        <v>158</v>
      </c>
      <c r="H6" s="292" t="s">
        <v>100</v>
      </c>
      <c r="I6" s="292" t="s">
        <v>101</v>
      </c>
      <c r="J6" s="292" t="s">
        <v>102</v>
      </c>
      <c r="K6" s="284" t="s">
        <v>48</v>
      </c>
    </row>
    <row r="7" spans="1:12" ht="12.75" customHeight="1" x14ac:dyDescent="0.25">
      <c r="A7" s="290"/>
      <c r="B7" s="287"/>
      <c r="C7" s="124" t="s">
        <v>103</v>
      </c>
      <c r="D7" s="124" t="s">
        <v>104</v>
      </c>
      <c r="E7" s="124" t="s">
        <v>104</v>
      </c>
      <c r="F7" s="287" t="s">
        <v>105</v>
      </c>
      <c r="G7" s="287"/>
      <c r="H7" s="287"/>
      <c r="I7" s="287"/>
      <c r="J7" s="287"/>
      <c r="K7" s="285"/>
    </row>
    <row r="8" spans="1:12" ht="50.25" customHeight="1" thickBot="1" x14ac:dyDescent="0.3">
      <c r="A8" s="291"/>
      <c r="B8" s="288"/>
      <c r="C8" s="125" t="s">
        <v>106</v>
      </c>
      <c r="D8" s="125" t="s">
        <v>106</v>
      </c>
      <c r="E8" s="125" t="s">
        <v>106</v>
      </c>
      <c r="F8" s="288"/>
      <c r="G8" s="288"/>
      <c r="H8" s="288"/>
      <c r="I8" s="288"/>
      <c r="J8" s="288"/>
      <c r="K8" s="286"/>
    </row>
    <row r="9" spans="1:12" ht="50.25" customHeight="1" x14ac:dyDescent="0.25">
      <c r="A9" s="126" t="s">
        <v>159</v>
      </c>
      <c r="B9" s="138" t="s">
        <v>170</v>
      </c>
      <c r="C9" s="154">
        <v>10000</v>
      </c>
      <c r="D9" s="127">
        <v>2021</v>
      </c>
      <c r="E9" s="127">
        <v>2021</v>
      </c>
      <c r="F9" s="154">
        <v>0</v>
      </c>
      <c r="G9" s="127">
        <v>10000</v>
      </c>
      <c r="H9" s="154">
        <v>0</v>
      </c>
      <c r="I9" s="154">
        <v>0</v>
      </c>
      <c r="J9" s="154">
        <v>0</v>
      </c>
      <c r="K9" s="183" t="s">
        <v>172</v>
      </c>
    </row>
    <row r="10" spans="1:12" x14ac:dyDescent="0.25">
      <c r="A10" s="122"/>
      <c r="B10" s="122"/>
      <c r="C10" s="122"/>
      <c r="D10" s="122"/>
      <c r="E10" s="122"/>
      <c r="F10" s="122"/>
      <c r="G10" s="122"/>
      <c r="H10" s="122"/>
      <c r="I10" s="122"/>
    </row>
    <row r="11" spans="1:12" x14ac:dyDescent="0.25">
      <c r="E11" s="122"/>
      <c r="F11" s="122"/>
      <c r="G11" s="122"/>
      <c r="H11" s="122"/>
      <c r="I11" s="122"/>
    </row>
    <row r="12" spans="1:12" x14ac:dyDescent="0.25">
      <c r="G12" s="122"/>
      <c r="H12" s="122"/>
      <c r="I12" s="122"/>
    </row>
    <row r="13" spans="1:12" s="118" customFormat="1" x14ac:dyDescent="0.25">
      <c r="A13" s="117" t="s">
        <v>107</v>
      </c>
      <c r="G13" s="119"/>
      <c r="H13" s="119"/>
      <c r="I13" s="119"/>
    </row>
    <row r="14" spans="1:12" ht="16.5" thickBot="1" x14ac:dyDescent="0.3">
      <c r="C14" s="135"/>
      <c r="D14" s="136"/>
      <c r="E14" s="121"/>
      <c r="F14" s="121"/>
      <c r="G14" s="136"/>
      <c r="H14" s="137"/>
      <c r="I14" s="137"/>
    </row>
    <row r="15" spans="1:12" ht="33.75" customHeight="1" x14ac:dyDescent="0.25">
      <c r="A15" s="289" t="s">
        <v>93</v>
      </c>
      <c r="B15" s="292" t="s">
        <v>94</v>
      </c>
      <c r="C15" s="123" t="s">
        <v>108</v>
      </c>
      <c r="D15" s="123" t="s">
        <v>95</v>
      </c>
      <c r="E15" s="123" t="s">
        <v>96</v>
      </c>
      <c r="F15" s="123" t="s">
        <v>109</v>
      </c>
      <c r="G15" s="123" t="s">
        <v>98</v>
      </c>
      <c r="H15" s="292" t="s">
        <v>99</v>
      </c>
      <c r="I15" s="292" t="s">
        <v>101</v>
      </c>
      <c r="J15" s="292" t="s">
        <v>100</v>
      </c>
      <c r="K15" s="292" t="s">
        <v>102</v>
      </c>
      <c r="L15" s="284" t="s">
        <v>48</v>
      </c>
    </row>
    <row r="16" spans="1:12" x14ac:dyDescent="0.25">
      <c r="A16" s="290"/>
      <c r="B16" s="287"/>
      <c r="C16" s="124" t="s">
        <v>110</v>
      </c>
      <c r="D16" s="124" t="s">
        <v>103</v>
      </c>
      <c r="E16" s="124" t="s">
        <v>104</v>
      </c>
      <c r="F16" s="124" t="s">
        <v>104</v>
      </c>
      <c r="G16" s="124" t="s">
        <v>105</v>
      </c>
      <c r="H16" s="287"/>
      <c r="I16" s="287"/>
      <c r="J16" s="287"/>
      <c r="K16" s="287"/>
      <c r="L16" s="285"/>
    </row>
    <row r="17" spans="1:12" ht="30.75" customHeight="1" thickBot="1" x14ac:dyDescent="0.3">
      <c r="A17" s="291"/>
      <c r="B17" s="288"/>
      <c r="C17" s="125"/>
      <c r="D17" s="125" t="s">
        <v>106</v>
      </c>
      <c r="E17" s="125" t="s">
        <v>106</v>
      </c>
      <c r="F17" s="125" t="s">
        <v>106</v>
      </c>
      <c r="G17" s="125"/>
      <c r="H17" s="288"/>
      <c r="I17" s="288"/>
      <c r="J17" s="288"/>
      <c r="K17" s="288"/>
      <c r="L17" s="286"/>
    </row>
    <row r="18" spans="1:12" x14ac:dyDescent="0.25">
      <c r="A18" s="126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8"/>
    </row>
    <row r="19" spans="1:12" x14ac:dyDescent="0.25">
      <c r="A19" s="129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1"/>
    </row>
    <row r="20" spans="1:12" x14ac:dyDescent="0.25">
      <c r="A20" s="129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1"/>
    </row>
    <row r="21" spans="1:12" ht="13.5" thickBot="1" x14ac:dyDescent="0.3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4"/>
    </row>
  </sheetData>
  <mergeCells count="15">
    <mergeCell ref="L15:L17"/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U27"/>
  <sheetViews>
    <sheetView workbookViewId="0">
      <selection activeCell="L5" sqref="L5"/>
    </sheetView>
  </sheetViews>
  <sheetFormatPr defaultRowHeight="15" x14ac:dyDescent="0.25"/>
  <cols>
    <col min="5" max="8" width="11.140625" customWidth="1"/>
    <col min="9" max="14" width="13.42578125" customWidth="1"/>
  </cols>
  <sheetData>
    <row r="1" spans="4:21" x14ac:dyDescent="0.25">
      <c r="E1">
        <v>2021</v>
      </c>
    </row>
    <row r="2" spans="4:21" ht="15.75" thickBot="1" x14ac:dyDescent="0.3"/>
    <row r="3" spans="4:21" x14ac:dyDescent="0.25">
      <c r="D3" s="208"/>
      <c r="E3" s="209"/>
      <c r="F3" s="209"/>
      <c r="G3" s="215"/>
      <c r="H3" s="215"/>
      <c r="I3" s="198" t="s">
        <v>146</v>
      </c>
      <c r="J3" s="200"/>
      <c r="K3" s="199" t="s">
        <v>147</v>
      </c>
      <c r="L3" s="200"/>
      <c r="M3" s="198" t="s">
        <v>148</v>
      </c>
      <c r="N3" s="200"/>
    </row>
    <row r="4" spans="4:21" s="4" customFormat="1" ht="30" x14ac:dyDescent="0.25">
      <c r="D4" s="210" t="s">
        <v>139</v>
      </c>
      <c r="E4" s="192" t="s">
        <v>140</v>
      </c>
      <c r="F4" s="192" t="s">
        <v>141</v>
      </c>
      <c r="G4" s="195" t="s">
        <v>142</v>
      </c>
      <c r="H4" s="195" t="s">
        <v>143</v>
      </c>
      <c r="I4" s="201" t="s">
        <v>144</v>
      </c>
      <c r="J4" s="202" t="s">
        <v>145</v>
      </c>
      <c r="K4" s="197" t="s">
        <v>144</v>
      </c>
      <c r="L4" s="202" t="s">
        <v>145</v>
      </c>
      <c r="M4" s="201" t="s">
        <v>144</v>
      </c>
      <c r="N4" s="202" t="s">
        <v>145</v>
      </c>
    </row>
    <row r="5" spans="4:21" ht="24.75" customHeight="1" x14ac:dyDescent="0.25">
      <c r="D5" s="207" t="s">
        <v>153</v>
      </c>
      <c r="E5" s="196" t="s">
        <v>149</v>
      </c>
      <c r="F5" s="196">
        <v>230</v>
      </c>
      <c r="G5" s="193">
        <v>45523</v>
      </c>
      <c r="H5" s="218">
        <f>G5/F5</f>
        <v>197.92608695652174</v>
      </c>
      <c r="I5" s="207">
        <v>80</v>
      </c>
      <c r="J5" s="203">
        <f>H5*I5</f>
        <v>15834.08695652174</v>
      </c>
      <c r="K5" s="194">
        <v>73</v>
      </c>
      <c r="L5" s="203">
        <f>K5*H5+45</f>
        <v>14493.604347826087</v>
      </c>
      <c r="M5" s="207">
        <v>77</v>
      </c>
      <c r="N5" s="203">
        <f>M5*H5-45</f>
        <v>15195.308695652175</v>
      </c>
      <c r="O5">
        <f>I5+K5+M5</f>
        <v>230</v>
      </c>
      <c r="P5">
        <f>F5-O5</f>
        <v>0</v>
      </c>
      <c r="R5" s="190">
        <f>N5+L5+J5</f>
        <v>45523</v>
      </c>
      <c r="S5" s="190">
        <f>G5-R5</f>
        <v>0</v>
      </c>
      <c r="U5" s="190"/>
    </row>
    <row r="6" spans="4:21" ht="24.75" customHeight="1" x14ac:dyDescent="0.25">
      <c r="D6" s="207" t="s">
        <v>154</v>
      </c>
      <c r="E6" s="196" t="s">
        <v>150</v>
      </c>
      <c r="F6" s="196">
        <v>48</v>
      </c>
      <c r="G6" s="193">
        <v>2698</v>
      </c>
      <c r="H6" s="218">
        <f t="shared" ref="H6:H9" si="0">G6/F6</f>
        <v>56.208333333333336</v>
      </c>
      <c r="I6" s="207">
        <f t="shared" ref="I6" si="1">F6/3</f>
        <v>16</v>
      </c>
      <c r="J6" s="203">
        <f t="shared" ref="J6:J7" si="2">H6*I6</f>
        <v>899.33333333333337</v>
      </c>
      <c r="K6" s="194">
        <v>16</v>
      </c>
      <c r="L6" s="203">
        <f t="shared" ref="L6:L7" si="3">K6*H6</f>
        <v>899.33333333333337</v>
      </c>
      <c r="M6" s="207">
        <v>16</v>
      </c>
      <c r="N6" s="203">
        <f t="shared" ref="N6:N7" si="4">M6*H6</f>
        <v>899.33333333333337</v>
      </c>
      <c r="O6">
        <f t="shared" ref="O6:O7" si="5">I6+K6+M6</f>
        <v>48</v>
      </c>
      <c r="P6">
        <f t="shared" ref="P6:P8" si="6">F6-O6</f>
        <v>0</v>
      </c>
      <c r="R6" s="190">
        <f t="shared" ref="R6:R8" si="7">N6+L6+J6</f>
        <v>2698</v>
      </c>
      <c r="S6" s="190">
        <f t="shared" ref="S6:S8" si="8">G6-R6</f>
        <v>0</v>
      </c>
      <c r="U6" s="190"/>
    </row>
    <row r="7" spans="4:21" ht="24.75" customHeight="1" x14ac:dyDescent="0.25">
      <c r="D7" s="207" t="s">
        <v>155</v>
      </c>
      <c r="E7" s="196" t="s">
        <v>151</v>
      </c>
      <c r="F7" s="196">
        <v>13</v>
      </c>
      <c r="G7" s="193">
        <v>6037</v>
      </c>
      <c r="H7" s="218">
        <f t="shared" si="0"/>
        <v>464.38461538461536</v>
      </c>
      <c r="I7" s="207">
        <v>1</v>
      </c>
      <c r="J7" s="203">
        <f t="shared" si="2"/>
        <v>464.38461538461536</v>
      </c>
      <c r="K7" s="194">
        <v>6</v>
      </c>
      <c r="L7" s="203">
        <f t="shared" si="3"/>
        <v>2786.3076923076924</v>
      </c>
      <c r="M7" s="207">
        <v>6</v>
      </c>
      <c r="N7" s="203">
        <f t="shared" si="4"/>
        <v>2786.3076923076924</v>
      </c>
      <c r="O7">
        <f t="shared" si="5"/>
        <v>13</v>
      </c>
      <c r="P7">
        <f t="shared" si="6"/>
        <v>0</v>
      </c>
      <c r="R7" s="190">
        <f t="shared" si="7"/>
        <v>6037</v>
      </c>
      <c r="S7" s="190">
        <f t="shared" si="8"/>
        <v>0</v>
      </c>
      <c r="U7" s="190"/>
    </row>
    <row r="8" spans="4:21" ht="24.75" customHeight="1" x14ac:dyDescent="0.25">
      <c r="D8" s="207" t="s">
        <v>156</v>
      </c>
      <c r="E8" s="196" t="s">
        <v>152</v>
      </c>
      <c r="F8" s="196">
        <v>291</v>
      </c>
      <c r="G8" s="193">
        <v>1942</v>
      </c>
      <c r="H8" s="218">
        <f t="shared" si="0"/>
        <v>6.6735395189003439</v>
      </c>
      <c r="I8" s="207">
        <f>SUM(I5:I7)</f>
        <v>97</v>
      </c>
      <c r="J8" s="203">
        <f>H8*I8</f>
        <v>647.33333333333337</v>
      </c>
      <c r="K8" s="194">
        <f>SUM(K5:K7)</f>
        <v>95</v>
      </c>
      <c r="L8" s="203">
        <f>K8*H8</f>
        <v>633.98625429553272</v>
      </c>
      <c r="M8" s="207">
        <f>SUM(M5:M7)</f>
        <v>99</v>
      </c>
      <c r="N8" s="203">
        <f>M8*H8</f>
        <v>660.68041237113403</v>
      </c>
      <c r="O8">
        <f>SUM(O5:O7)</f>
        <v>291</v>
      </c>
      <c r="P8">
        <f t="shared" si="6"/>
        <v>0</v>
      </c>
      <c r="R8" s="190">
        <f t="shared" si="7"/>
        <v>1942</v>
      </c>
      <c r="S8" s="190">
        <f t="shared" si="8"/>
        <v>0</v>
      </c>
      <c r="U8" s="190"/>
    </row>
    <row r="9" spans="4:21" ht="24.75" customHeight="1" x14ac:dyDescent="0.25">
      <c r="D9" s="211" t="s">
        <v>157</v>
      </c>
      <c r="E9" s="191" t="s">
        <v>167</v>
      </c>
      <c r="F9" s="191">
        <v>1</v>
      </c>
      <c r="G9" s="193">
        <v>10000</v>
      </c>
      <c r="H9" s="218">
        <f t="shared" si="0"/>
        <v>10000</v>
      </c>
      <c r="I9" s="207"/>
      <c r="J9" s="203"/>
      <c r="K9" s="194"/>
      <c r="L9" s="203"/>
      <c r="M9" s="207"/>
      <c r="N9" s="204"/>
      <c r="U9" s="190"/>
    </row>
    <row r="10" spans="4:21" ht="24.75" customHeight="1" thickBot="1" x14ac:dyDescent="0.3">
      <c r="D10" s="212"/>
      <c r="E10" s="213" t="s">
        <v>123</v>
      </c>
      <c r="F10" s="214"/>
      <c r="G10" s="216">
        <f>SUM(G5:G9)</f>
        <v>66200</v>
      </c>
      <c r="H10" s="219"/>
      <c r="I10" s="205"/>
      <c r="J10" s="206">
        <f t="shared" ref="J10:N10" si="9">SUM(J5:J9)</f>
        <v>17845.138238573021</v>
      </c>
      <c r="K10" s="217"/>
      <c r="L10" s="206">
        <f t="shared" si="9"/>
        <v>18813.231627762649</v>
      </c>
      <c r="M10" s="205"/>
      <c r="N10" s="206">
        <f t="shared" si="9"/>
        <v>19541.630133664334</v>
      </c>
      <c r="O10" s="190">
        <f>J10+L10+N10</f>
        <v>56200</v>
      </c>
    </row>
    <row r="11" spans="4:21" x14ac:dyDescent="0.25">
      <c r="O11">
        <f t="shared" ref="O11" si="10">SUM(J11:N11)</f>
        <v>0</v>
      </c>
      <c r="U11" s="190">
        <f>L15-U9</f>
        <v>0</v>
      </c>
    </row>
    <row r="12" spans="4:21" x14ac:dyDescent="0.25">
      <c r="J12">
        <v>17845</v>
      </c>
      <c r="L12">
        <v>18813</v>
      </c>
      <c r="N12">
        <v>19542</v>
      </c>
      <c r="O12">
        <f>SUM(J12:N12)</f>
        <v>56200</v>
      </c>
      <c r="R12" s="190">
        <f>SUM(R5:R11)</f>
        <v>56200</v>
      </c>
    </row>
    <row r="14" spans="4:21" x14ac:dyDescent="0.25">
      <c r="J14" s="190">
        <f>J12-J10</f>
        <v>-0.13823857302122633</v>
      </c>
      <c r="L14" s="190">
        <f>L12-L10</f>
        <v>-0.23162776264871354</v>
      </c>
      <c r="N14" s="190">
        <f>N12-N10</f>
        <v>0.36986633566630189</v>
      </c>
    </row>
    <row r="15" spans="4:21" x14ac:dyDescent="0.25">
      <c r="J15" s="190"/>
      <c r="K15" s="190"/>
      <c r="L15" s="190"/>
      <c r="M15" s="190"/>
      <c r="N15" s="190"/>
    </row>
    <row r="20" spans="8:15" x14ac:dyDescent="0.25">
      <c r="H20">
        <v>45523</v>
      </c>
    </row>
    <row r="21" spans="8:15" x14ac:dyDescent="0.25">
      <c r="H21">
        <v>6037</v>
      </c>
    </row>
    <row r="22" spans="8:15" x14ac:dyDescent="0.25">
      <c r="H22">
        <v>2698</v>
      </c>
      <c r="L22" t="s">
        <v>43</v>
      </c>
      <c r="M22" t="s">
        <v>44</v>
      </c>
      <c r="N22" t="s">
        <v>45</v>
      </c>
    </row>
    <row r="23" spans="8:15" x14ac:dyDescent="0.25">
      <c r="H23">
        <v>1942</v>
      </c>
      <c r="K23">
        <v>600</v>
      </c>
      <c r="L23">
        <v>9716</v>
      </c>
      <c r="M23">
        <v>9716</v>
      </c>
      <c r="N23">
        <v>9727</v>
      </c>
      <c r="O23">
        <f>SUM(L23:N23)</f>
        <v>29159</v>
      </c>
    </row>
    <row r="24" spans="8:15" x14ac:dyDescent="0.25">
      <c r="K24">
        <v>601</v>
      </c>
      <c r="L24">
        <v>1716</v>
      </c>
      <c r="M24">
        <v>1716</v>
      </c>
      <c r="N24">
        <v>1709</v>
      </c>
      <c r="O24">
        <f t="shared" ref="O24:O25" si="11">SUM(L24:N24)</f>
        <v>5141</v>
      </c>
    </row>
    <row r="25" spans="8:15" x14ac:dyDescent="0.25">
      <c r="K25">
        <v>602</v>
      </c>
      <c r="L25">
        <v>6213</v>
      </c>
      <c r="M25">
        <v>7381</v>
      </c>
      <c r="N25">
        <v>8106</v>
      </c>
      <c r="O25">
        <f t="shared" si="11"/>
        <v>21700</v>
      </c>
    </row>
    <row r="26" spans="8:15" x14ac:dyDescent="0.25">
      <c r="K26">
        <v>606</v>
      </c>
      <c r="L26">
        <v>200</v>
      </c>
      <c r="N26">
        <v>0</v>
      </c>
      <c r="O26">
        <f t="shared" ref="O26" si="12">SUM(L26:N26)</f>
        <v>200</v>
      </c>
    </row>
    <row r="27" spans="8:15" x14ac:dyDescent="0.25">
      <c r="L27">
        <f>SUM(L23:L26)</f>
        <v>17845</v>
      </c>
      <c r="M27">
        <f t="shared" ref="M27:N27" si="13">SUM(M23:M26)</f>
        <v>18813</v>
      </c>
      <c r="N27">
        <f t="shared" si="13"/>
        <v>19542</v>
      </c>
    </row>
  </sheetData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Sheet4</vt:lpstr>
      <vt:lpstr>Sheet5</vt:lpstr>
      <vt:lpstr>planifikimi per katermujor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2021-09-29T12:41:24Z</dcterms:modified>
</cp:coreProperties>
</file>